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B0107\Desktop\"/>
    </mc:Choice>
  </mc:AlternateContent>
  <bookViews>
    <workbookView xWindow="0" yWindow="0" windowWidth="23040" windowHeight="10272"/>
  </bookViews>
  <sheets>
    <sheet name="PLAN_2015" sheetId="1" r:id="rId1"/>
  </sheets>
  <definedNames>
    <definedName name="_xlnm.Print_Area" localSheetId="0">PLAN_2015!$A$1:$N$58</definedName>
  </definedNames>
  <calcPr calcId="152511"/>
</workbook>
</file>

<file path=xl/calcChain.xml><?xml version="1.0" encoding="utf-8"?>
<calcChain xmlns="http://schemas.openxmlformats.org/spreadsheetml/2006/main">
  <c r="E47" i="1" l="1"/>
  <c r="E30" i="1"/>
  <c r="E48" i="1"/>
  <c r="E23" i="1"/>
  <c r="E38" i="1" l="1"/>
  <c r="E37" i="1"/>
  <c r="E42" i="1"/>
  <c r="E53" i="1"/>
  <c r="E20" i="1"/>
  <c r="E31" i="1"/>
  <c r="E45" i="1" l="1"/>
  <c r="E40" i="1"/>
  <c r="E41" i="1"/>
  <c r="E34" i="1"/>
  <c r="E43" i="1"/>
  <c r="E19" i="1"/>
  <c r="E32" i="1"/>
  <c r="E15" i="1"/>
  <c r="E26" i="1"/>
</calcChain>
</file>

<file path=xl/comments1.xml><?xml version="1.0" encoding="utf-8"?>
<comments xmlns="http://schemas.openxmlformats.org/spreadsheetml/2006/main">
  <authors>
    <author>WDP</author>
  </authors>
  <commentList>
    <comment ref="F30" authorId="0" shapeId="0">
      <text>
        <r>
          <rPr>
            <sz val="22"/>
            <color indexed="81"/>
            <rFont val="Tahoma"/>
            <family val="2"/>
            <charset val="238"/>
          </rPr>
          <t>dnia 13.03.2015 r. - wystąpiono do Gminy Klembów ws uzyskania pozwolenia na wycinkę dzrzew
dnia 13.03.2015 r.  - wniosek o pozwolenie na budowę - przekazany do podpisu do Starosty</t>
        </r>
      </text>
    </comment>
    <comment ref="H33" authorId="0" shapeId="0">
      <text>
        <r>
          <rPr>
            <b/>
            <sz val="8"/>
            <color indexed="81"/>
            <rFont val="Tahoma"/>
            <family val="2"/>
            <charset val="238"/>
          </rPr>
          <t>WDP:</t>
        </r>
        <r>
          <rPr>
            <sz val="8"/>
            <color indexed="81"/>
            <rFont val="Tahoma"/>
            <family val="2"/>
            <charset val="238"/>
          </rPr>
          <t xml:space="preserve">
</t>
        </r>
        <r>
          <rPr>
            <sz val="24"/>
            <color indexed="81"/>
            <rFont val="Tahoma"/>
            <family val="2"/>
            <charset val="238"/>
          </rPr>
          <t>Wykonanie dokumentacji projektowej oraz uzyskanie w imieniu zamawiającego Zezwolenia na Realizację Inwestycji Drogowej (ZRID) dla budowy drogi powiatowej na odcinku od działki nr ew. 208 obr. Osęka do granicy Powiatu Wołomińskiego w gminie Strachówka w ramach zadania BUDOWA DROGI STRACHÓWKA-OSĘKA-RUDA, GM. STRACHÓWKA</t>
        </r>
      </text>
    </comment>
  </commentList>
</comments>
</file>

<file path=xl/sharedStrings.xml><?xml version="1.0" encoding="utf-8"?>
<sst xmlns="http://schemas.openxmlformats.org/spreadsheetml/2006/main" count="294" uniqueCount="245">
  <si>
    <t>DROGOWNICTWO</t>
  </si>
  <si>
    <t>Lp</t>
  </si>
  <si>
    <t>Nazwa Inwestycji</t>
  </si>
  <si>
    <t>Data Złożenia Wniosku</t>
  </si>
  <si>
    <t>Termin zakończenia / Czas trwania</t>
  </si>
  <si>
    <t>Status</t>
  </si>
  <si>
    <t>UWAGI</t>
  </si>
  <si>
    <t>x</t>
  </si>
  <si>
    <t>Koszt szacowany</t>
  </si>
  <si>
    <t>Data Podpisanie umowy</t>
  </si>
  <si>
    <t>WYDZIAŁ INWESTYCJI I DROGOWNICTWA</t>
  </si>
  <si>
    <t xml:space="preserve">Cena /zobowiązanie z umowy </t>
  </si>
  <si>
    <t xml:space="preserve">umowa z 2013r. </t>
  </si>
  <si>
    <t>01.05.13</t>
  </si>
  <si>
    <t>09.07.13</t>
  </si>
  <si>
    <t>12 03 14 / 01.04.2014</t>
  </si>
  <si>
    <t xml:space="preserve">28 08 14 </t>
  </si>
  <si>
    <t xml:space="preserve">dodatkowe zmiana rondo i podziały </t>
  </si>
  <si>
    <t>17 10 2014</t>
  </si>
  <si>
    <t xml:space="preserve">Budowa chodnika we wsi Myszadła gm Jadów </t>
  </si>
  <si>
    <t xml:space="preserve">Przebudowa drogi Sieraków -  Słupno gm. Radzymin </t>
  </si>
  <si>
    <t xml:space="preserve">Modernizacja ul Kościuszki i Sosnowej w Markach gm Marki </t>
  </si>
  <si>
    <t xml:space="preserve">Bezpieczna droga do szkoły -  montaż znaków aktywnych na przejściach dla pieszych </t>
  </si>
  <si>
    <t>ZWIĘKSZWENIE 10.000,00 ZŁ PRZENIESIENIE Z RĘCZAJ - 06.10.2014R. RP 22 12 14</t>
  </si>
  <si>
    <t>ZAKRES RZECZOWY</t>
  </si>
  <si>
    <t>30.04.2015</t>
  </si>
  <si>
    <t>28.02.2015</t>
  </si>
  <si>
    <t>30.05.2015</t>
  </si>
  <si>
    <t>26.01.2015</t>
  </si>
  <si>
    <t>02 02 15</t>
  </si>
  <si>
    <t>11 02 15</t>
  </si>
  <si>
    <t>13.02</t>
  </si>
  <si>
    <t>wykonanie od dnia 01 05 do dnia 15 05</t>
  </si>
  <si>
    <t>14 02 15</t>
  </si>
  <si>
    <t xml:space="preserve">Aktualizacja dokumentacji projektowejrozbudowy drogi powiatowej nr 4351W na odcinku Zabraniec - gr powiatu </t>
  </si>
  <si>
    <t>20 03 15</t>
  </si>
  <si>
    <t>20.02.2015</t>
  </si>
  <si>
    <t>do 30 listopada 2015</t>
  </si>
  <si>
    <t xml:space="preserve">04 03 15 </t>
  </si>
  <si>
    <t>09 03 15</t>
  </si>
  <si>
    <t>30 11 15</t>
  </si>
  <si>
    <t xml:space="preserve">30 11 15 </t>
  </si>
  <si>
    <t>10 03 15</t>
  </si>
  <si>
    <t xml:space="preserve">30 10 15 </t>
  </si>
  <si>
    <t>11.03.10</t>
  </si>
  <si>
    <t>25.02.2015</t>
  </si>
  <si>
    <t>13.03.2015</t>
  </si>
  <si>
    <t>zakończono</t>
  </si>
  <si>
    <t>19.03</t>
  </si>
  <si>
    <t>10.12.2015</t>
  </si>
  <si>
    <t>23.03</t>
  </si>
  <si>
    <t>do 28 sierpnia 2015</t>
  </si>
  <si>
    <t xml:space="preserve">Przebudowa ciągu ulic Wojska Polskiego   Rychlińskiego, Szpitalnej, Kochanowskiego i Drewnickiej w Zabkach gm. Zabki </t>
  </si>
  <si>
    <t>11.12.2015</t>
  </si>
  <si>
    <t>30.03</t>
  </si>
  <si>
    <t xml:space="preserve">31 03 15 </t>
  </si>
  <si>
    <t>9.04.2015</t>
  </si>
  <si>
    <t xml:space="preserve">08 04 15 </t>
  </si>
  <si>
    <t>16.04</t>
  </si>
  <si>
    <t>20 dni roboczych od przekazania / zgłoszono do odbioru</t>
  </si>
  <si>
    <t>13.04.2015</t>
  </si>
  <si>
    <t xml:space="preserve">30 03 15/    14.04.2015 </t>
  </si>
  <si>
    <t>16 04 15</t>
  </si>
  <si>
    <t>21.04.2015</t>
  </si>
  <si>
    <t>29.04.2015</t>
  </si>
  <si>
    <t>22 04 15</t>
  </si>
  <si>
    <t xml:space="preserve">6 tygodni od wprowadzenia </t>
  </si>
  <si>
    <t>do 15 maja</t>
  </si>
  <si>
    <t>24-04-2015</t>
  </si>
  <si>
    <t>16.04.2015</t>
  </si>
  <si>
    <t xml:space="preserve">28 04 15 </t>
  </si>
  <si>
    <t xml:space="preserve">30 04 15 </t>
  </si>
  <si>
    <t xml:space="preserve">Budowa chodnika w ms Józefów w ciągu ul. Klonowej </t>
  </si>
  <si>
    <t xml:space="preserve">29 04 15 </t>
  </si>
  <si>
    <t>`</t>
  </si>
  <si>
    <t xml:space="preserve">podst. 573’441,26      uzup. 286 720,63      </t>
  </si>
  <si>
    <t>15.06.2015</t>
  </si>
  <si>
    <t>27.05.2015</t>
  </si>
  <si>
    <t>25.05.2015</t>
  </si>
  <si>
    <t>10.07.2015</t>
  </si>
  <si>
    <t>10.04.2015/ 12.05.2015</t>
  </si>
  <si>
    <t>30 listopada 2015</t>
  </si>
  <si>
    <t>196.995,17</t>
  </si>
  <si>
    <t xml:space="preserve">                                                </t>
  </si>
  <si>
    <t xml:space="preserve">Przebudowa Piłsudskiego i Radzymińskiej w Wołominie gm Wołomin </t>
  </si>
  <si>
    <t>19.05</t>
  </si>
  <si>
    <t>8 tyg. od wprowadzenia</t>
  </si>
  <si>
    <t>19.05.2015</t>
  </si>
  <si>
    <t>20-05-2015</t>
  </si>
  <si>
    <t xml:space="preserve">w trakcie odbioru </t>
  </si>
  <si>
    <t xml:space="preserve">26 05 15 </t>
  </si>
  <si>
    <t>07.09.2015</t>
  </si>
  <si>
    <t>Proj. chodnika ok. 600 m, parking, odwodnienie drogi, 2 przepusty</t>
  </si>
  <si>
    <t>Proj. Drogi od węzła Wola Rasztowska (S8) do msc. Zwierzyniec. W zakres wchodzi: jezdnia, chodniki, odwodnienie oraz przebudowa medi.</t>
  </si>
  <si>
    <t>Proj. Nowego śladu drogi Wojewódzkiej od proj. Węzła Wołomin do skrzyżowania DW635 z ul. Boryny w Helenowie. W zakres proj. Wchodzi: jezdnia, chodniki, odwodnienie drogi.</t>
  </si>
  <si>
    <t>Przebudowa drogi powiatowej, ul. Szpitalnej na odcinku od skrzyżowania z ul. Rychlińskiego, 11-go Listopada do skrzyżowania z ul. Ząbkowską. Zakres prac obejmuje: przebudowę jezdni, chodników i mediów.</t>
  </si>
  <si>
    <t xml:space="preserve">Zakres prac obejmuje: budowę kanalizacja deszczowa ok. 800 mb </t>
  </si>
  <si>
    <t>Budowa chodnika na długości 966 mb od skrzyżowania w Józefowie w kierunku Guzowatki. Zakres prac obejmuje: chodnik, odwodnienie.</t>
  </si>
  <si>
    <t>Zakres obejmuje dostawę i montaż na drogach powiatowych 6 - ciu kompletów znaków aktywnych D-6 (przejście dla pieszych tj.12 znaków)</t>
  </si>
  <si>
    <t xml:space="preserve">Zakres prac obejmuje budowę chodnika i zjazdów na odcinku 767mb </t>
  </si>
  <si>
    <t>Projekt obemuje budowę chodnika z dopuszczeniem ruchu rowerowego na odciku od ronda w Majdanie do do ul. Granicznej w Wołominie. Szacowana długość ok.1200 m.</t>
  </si>
  <si>
    <t xml:space="preserve"> Projekt obejmuje budowę chodnika z odwodnieniem drogi od DK8 do ul. Poziomkowej </t>
  </si>
  <si>
    <t>Projekt obejmuje przebudowę odcinka drogi powiatowej o długości około 1250 m. W zakres opracowania wchodzi przebudowa jezdni, chodników i budowa kanalizacji deszczowej. Następnie uzyskanie ZRID</t>
  </si>
  <si>
    <t>Zakres prac obejmuje remont rowów i przepustów.</t>
  </si>
  <si>
    <t>Zakres prac obejmuje budowę chodnika i zjazdów na długości 100 mb</t>
  </si>
  <si>
    <t xml:space="preserve"> Zakres projektu obejmuje budowę chodnika i zjazdów na odcinku około 1km</t>
  </si>
  <si>
    <t xml:space="preserve">Zakres projektu obejmuje budowę chodnika i zjazdów </t>
  </si>
  <si>
    <t>Zakres prac obejmuje budowę chodnika i zjazdów na długości 415 mb</t>
  </si>
  <si>
    <t>Zakres prac obejmuje projekt budowy chodnika i zjazdów wraz z ododnieniem na odciknu około 1km wraz z uzyskaniem ZRID.</t>
  </si>
  <si>
    <t xml:space="preserve">Wniosek o rozpoczecie procedury przetargowej w przygotowaniu. Zakres będzie obejmował budowę chodnika i zjazdów. </t>
  </si>
  <si>
    <t>Zakres projektu obejmuje budowę drogi wraz z chodnikiem i odwodnieniem. Długość odcika 0,9km</t>
  </si>
  <si>
    <t xml:space="preserve">PLAN   inwestycje </t>
  </si>
  <si>
    <t>25.03 .14</t>
  </si>
  <si>
    <t>17.02.14</t>
  </si>
  <si>
    <t>zadanie zakończone</t>
  </si>
  <si>
    <t>Budowa ronda w Zagościńcu na Skrzyżowaniu ulic 100-lecia, Podmiejskiej, Armii Krajowej, gmina Wołomin</t>
  </si>
  <si>
    <t xml:space="preserve">w trakcie realizacji </t>
  </si>
  <si>
    <t>Wniosek Jednostki Projektowej z dnia 14.05.2015 r.  o aneks do umowy , częściowy odbiór prac w  V  15 , trwają uzgodnienia z konserwatorem zabytków</t>
  </si>
  <si>
    <t xml:space="preserve">Wniosek Jednostki Projektowej z dnia 15.05.2015 r. ws aneksowania terminu umowy do 30.06.2015. częściowy odbiór prac w V 15. pozostało do wykonania uzyskanie  decyzji o zrid </t>
  </si>
  <si>
    <t xml:space="preserve">dokumentacja zakończona , wystąpienie o zrid </t>
  </si>
  <si>
    <t xml:space="preserve">01.08 14 </t>
  </si>
  <si>
    <t xml:space="preserve">17.09 14 </t>
  </si>
  <si>
    <t xml:space="preserve">L. P </t>
  </si>
  <si>
    <t>26.03 14</t>
  </si>
  <si>
    <t xml:space="preserve">05.05 14 </t>
  </si>
  <si>
    <t>5-a</t>
  </si>
  <si>
    <t xml:space="preserve"> W zakres proj. wchodzi: ścieżka rowerowa, skrzyżowania wyniesione odwodnienie-kanalizacja, przebudowa kolizji, uzyskanie ZRID</t>
  </si>
  <si>
    <t xml:space="preserve">Wniosek o aneks umowy do 30.06.2015. </t>
  </si>
  <si>
    <t>21.08 14</t>
  </si>
  <si>
    <t>25 02 14</t>
  </si>
  <si>
    <t>06.05 14</t>
  </si>
  <si>
    <t>21.03 14</t>
  </si>
  <si>
    <t>10.10 14</t>
  </si>
  <si>
    <t>Zadania inwestycyjne z roku 2014</t>
  </si>
  <si>
    <t xml:space="preserve">/ środki niewygasajace/ </t>
  </si>
  <si>
    <t xml:space="preserve">Wniosek o aneks umowy do 30.06.2015. Trwa postępowanie w sprawie wydania dezyzji " środowiskowej" </t>
  </si>
  <si>
    <t xml:space="preserve">Zadania rozpoczęte w 2015r. </t>
  </si>
  <si>
    <t xml:space="preserve">Rozpoczecie postępowania zgodnie z przepisami PZP art. 39 , dotacja Gminy Jadów do 150 tys zł. </t>
  </si>
  <si>
    <t xml:space="preserve"> zadanie zakończone </t>
  </si>
  <si>
    <t xml:space="preserve">Wniosek o aneks umowy do 30.06.2015. Trwa postępowanie w sprawie wydania dezyzji " środowiskowej" , pozycja wprowadzajaca środki dotacji gm Wołomin , zadanie z 2013r srodki niewygasajace </t>
  </si>
  <si>
    <t xml:space="preserve">zadanie w przygotowaniu </t>
  </si>
  <si>
    <t xml:space="preserve">Zadanie omawiane na posiedzeniu zarządu w dniu 19 05 15, ustalono zakres prac </t>
  </si>
  <si>
    <t xml:space="preserve">W bierzącym roku WID planuje uzyskać ZRID. Zarezerwowana kwota w budżecie przeznaczona jest na wykupy nieruchomości </t>
  </si>
  <si>
    <t xml:space="preserve">okazanie granic 29 05 i mapy podziałowe do  zdrid do geodezji </t>
  </si>
  <si>
    <t xml:space="preserve">1.393.080,38 </t>
  </si>
  <si>
    <t>14-1</t>
  </si>
  <si>
    <t xml:space="preserve"> ok.. 480 mb.</t>
  </si>
  <si>
    <t xml:space="preserve">zadanie zakończone/ trwa odbiór </t>
  </si>
  <si>
    <t>Z uwagi na oszczędności finansowe po budowie pierszego odcinka kanalizacji deszczowej podpisano umowę na roboty uzupełniające polegające na budowie dalszego odcinka kanalizacji deszczowej  do zakonczenia zakresu dokumentacji.  Dotacja gminy Wołomin 430 000</t>
  </si>
  <si>
    <t xml:space="preserve">Trwają prace w celu uzyskania decyzji ZRID, złożono wniosek po poprawie map , wykup nieruchomości za środki zadania </t>
  </si>
  <si>
    <t xml:space="preserve">w trakcie uzyskiwania decyzji zrid </t>
  </si>
  <si>
    <t xml:space="preserve">16 - 1 </t>
  </si>
  <si>
    <t xml:space="preserve">Zamontowano barierę  ochronną o długości 40 mb </t>
  </si>
  <si>
    <t xml:space="preserve">zlecenie wykonane i odebrane </t>
  </si>
  <si>
    <t xml:space="preserve"> Trwa opracowanie projektu , wykonawca przedłoży koncepcje  najbliższych dniach </t>
  </si>
  <si>
    <t xml:space="preserve">19-1 </t>
  </si>
  <si>
    <t>19-2</t>
  </si>
  <si>
    <t xml:space="preserve">Remont chodnika ul. Szeroka w Kobyłce </t>
  </si>
  <si>
    <t>w trakcie realizacji robót</t>
  </si>
  <si>
    <t xml:space="preserve">Zakres obejmuje poszerzenie istniejącego chodnika na ul. Załuskiego po prawej stronie drogi jadąc od ul Wołomińskiej w Kobyłce  </t>
  </si>
  <si>
    <t xml:space="preserve">Kontynuacja przebudowy do drogi wojewódzkiej 634 w miejscowości Ostrówek gm. Klembów </t>
  </si>
  <si>
    <t xml:space="preserve">  Zakres prac obejmuje: przebudowę jedni, chodników. Budowę ścieżki rowerowej i kanalizacji deszczowej na  dlugości 1,06 km na odcinku od skrzyżowania z ul. Wołomińską do ul. Leśnej.  </t>
  </si>
  <si>
    <t xml:space="preserve">rozstrzygnięcie przetargu </t>
  </si>
  <si>
    <t>Projekt obejmuje  budowę jezdni.  Następnie uzyskana zostanie decyzja   ZRID.</t>
  </si>
  <si>
    <t>Budowa chodnika przy ul. Boryny w Helenowie gm Wołomin</t>
  </si>
  <si>
    <t xml:space="preserve">Remont mostu drogowego w m-  c Jadów gm. Jadów </t>
  </si>
  <si>
    <t xml:space="preserve">przygotowany wniosek o rozpoczęcie procedury wyłonienia wykonawcy- do realizacji po wprowadzeniu zamian do budżetu powiatu </t>
  </si>
  <si>
    <t xml:space="preserve">Powiat Wołomiński otrzymał dofinasowanie na remont mostu drogowego oraz wykonanie dojścia do obiektu (chodnik) w msc. Jadów w kwocie 308 091zł. </t>
  </si>
  <si>
    <t xml:space="preserve">Wystąpiono o zmianę terminu wykonania zadania  do dnia  07.09.2015 r., </t>
  </si>
  <si>
    <t xml:space="preserve">w trakcie realizacji   </t>
  </si>
  <si>
    <t xml:space="preserve">Modernizacja ul Poniatowskiego w Kobyłce  gm Kobyłka </t>
  </si>
  <si>
    <t xml:space="preserve">Budowa chodnika w m-sc Dąbrowica przy drodze powiatowej nr 4351W/ 100m/  gm. Poświętne </t>
  </si>
  <si>
    <t>Zakres projektu obejmuje budowę chodnika i zjazdów na odcinku około 1km wraz z uzyskaniem decyzji ZRID.</t>
  </si>
  <si>
    <t>Zakres projektu obejmuje rozbiórkę istniejącego mostu drogowego i budowę nowego z uwzględnieniem  wykonania ciągu pieszego.</t>
  </si>
  <si>
    <t xml:space="preserve"> 30 11 15 </t>
  </si>
  <si>
    <t xml:space="preserve">Wykonawca przedłożył koncepcje remontu , na posiedzeniu zarządu wybrano wariant budyw nowego mostu wraz z przejściem dla pieszych jako najkorzytniejszy ekonomicznie i użytkowo  
</t>
  </si>
  <si>
    <t>do 10 grudnia 2015</t>
  </si>
  <si>
    <t xml:space="preserve">w przygotowaniu </t>
  </si>
  <si>
    <t>Zakres zadania obejmuje wykoanie projektu ronda na skrzyżowaniu dróg powiatowych w postoliskach oraz rozwiazanie geometrii drogi przy kościele wraz z uzyskaniem decyzji ZRID</t>
  </si>
  <si>
    <t>Zakres zadania obejmuje wykonanie projektu ronda na skrzyżowaniu dróg powiatowych oraz rozwiazanie geometrii drogi</t>
  </si>
  <si>
    <t>Postepowanie przetarowe na wyłonienie wykonawcy ogłoszono  ponownie. W pierszym postępowaniu nie został wyłoniony wykonawca.</t>
  </si>
  <si>
    <t xml:space="preserve"> w trakcie  realizacji</t>
  </si>
  <si>
    <t>Projekt obejmuje budowę chodnika i zjazdów na długości około 0.35km</t>
  </si>
  <si>
    <t xml:space="preserve">26.05-wnisek do Zarządu ws. wykupu części działki przy moście  jest projekt przygotowany prze pracownika WID  i dokonane zgłoszenie, jest złożony wniosek o wycinkę drzew kolidujących, po uzyskaniu decyzji o wycince drzew można rozpocząc prace </t>
  </si>
  <si>
    <t>Trwają prace nad aktualizacją dokumentacji. Odcinek drogi o długości 2,57 km i obiekt mostowy. Droga przebiega po terenie zamkniętym tj. Jednostka Wojskowa (MON).</t>
  </si>
  <si>
    <t>24.04.2015              drugi 12.05.2015</t>
  </si>
  <si>
    <t xml:space="preserve">W  zakres prac wchodzi przebudowa jezdni, chodników, medi, budowa odwodnienia </t>
  </si>
  <si>
    <t xml:space="preserve">Zakres proj. wchodzi: ścieżka rowerowa, skrzyżowania w tym rondo odwodnienie-kanalizacja, przebudowa kolizji, </t>
  </si>
  <si>
    <t xml:space="preserve">Dodatkowe mapy podziałowe nieruchomości </t>
  </si>
  <si>
    <t>Budowa chodnika ok.1,11 km (2055 m2), zjazdy przepusty, remont rowu, barierki przy przepuście pod drogą</t>
  </si>
  <si>
    <t xml:space="preserve">Wykonawca zgłosił gotowośc do przekazania projektu </t>
  </si>
  <si>
    <t>Protokół odbioru z  16.03.15</t>
  </si>
  <si>
    <t xml:space="preserve">Podpiano umowę z Gmina Wołomin na dofinansowanie w dn. 23.03.2015r.kwota 160500zł. </t>
  </si>
  <si>
    <t xml:space="preserve">Budowa chodnika w Sulejowie (PROJEKT), gm. Jadów </t>
  </si>
  <si>
    <t>Budowa drogi Zawady-Emilianów, Gmina Radzymin  (PROJEKT)</t>
  </si>
  <si>
    <t>Przebudowa skrzyżowania drogi powiatowej z drogą gminną w msc Małopole gmina Dąbrówka (PROJEKT)</t>
  </si>
  <si>
    <t xml:space="preserve">Przebudowa skrzyzowania na rondo , dodatkowo budowa chodnika i  odwodnienia, likwidacja kolizji </t>
  </si>
  <si>
    <t xml:space="preserve">Budowa chodnkia /etap I / w ul Szkolnej w Słupnie  gm Radzymin  (PROJEKT)  </t>
  </si>
  <si>
    <t xml:space="preserve">Budowa nowego śladu drogi 635 od węzła Czarna do skrzyżowania z trasą S8 (PROJEKT) </t>
  </si>
  <si>
    <t>Przebudowa ul. Żymirskiego w Klembowie. Kontynuacja przebudowy do drogi wojewódzkiej nr 634 w msc Ostrówek (PROJEKT)</t>
  </si>
  <si>
    <t xml:space="preserve">Przebudowa ul. Żymirskiego w Klembowie. Kontynuacja przebudowy do drogi wojewódzkiej nr 634 w msc Ostrówek  (PROJEKT) - umowa o prace dodatkowe  </t>
  </si>
  <si>
    <t>Roboty uzupełniające - budowa kanalizacji</t>
  </si>
  <si>
    <t>Dostawa i montaż barierki typu olsztyńskiego w msc. Ludwinów - Kowalicha.</t>
  </si>
  <si>
    <t xml:space="preserve">Środki przeznaczone na zakup dokumentacji wykonanej przez Gminę Marki </t>
  </si>
  <si>
    <t xml:space="preserve">Trwa procedura wyłonienia wykonawcy prac .  dotacja Gminy Dąbrówka 150 000 zł. </t>
  </si>
  <si>
    <t xml:space="preserve"> Odcinek od DW634 w Turowie do ronda w Majdanie. Zakres obejmuje: przebudowę jezdni, chodników, mediów oraz budowę odwodnienia drogi </t>
  </si>
  <si>
    <t>Przebudowa drogi powiatowej nr 4314W Turów- Leśniakowizna-Majdan gm Wołomin (PROJEKT)</t>
  </si>
  <si>
    <t>Modernizacja części drogi Kuligów - Józefów- Kowalicha Marianów gm Dabrówka (PROJEKT)</t>
  </si>
  <si>
    <t xml:space="preserve">Przebudowa ciągu ulic  Załuskiego- Zagańczyka- Mareckiej- i Szerokiej w Kobyłce gm Kobyłka w tym </t>
  </si>
  <si>
    <t xml:space="preserve">Przebudowa chodnika przy ul Załuskiego w kobyłce </t>
  </si>
  <si>
    <t xml:space="preserve">Trwa postępowanie o wybór wykonawcy </t>
  </si>
  <si>
    <t xml:space="preserve"> Remont mostu drogowego oraz wykonanie dojścia do obiektu (chodnik) w msc. Jadów </t>
  </si>
  <si>
    <t xml:space="preserve"> Przebudowa ul Starej w Nadmie - projekt gm. Radzymin (PROJEKT)                                                                                                                                                                                                                                                              </t>
  </si>
  <si>
    <t>Projekt budowy chodnika i scieżki rowerowej przy drodze powiatowej na odcinku od cmentarza do ronda w Majdanie gm Wołomin (PROJEKT)</t>
  </si>
  <si>
    <t>Projekt przebudowy drogi powiatowej na odcinku przejazd PKP w Duczkach do ronda w zagościńcu gm. Wołomin (PROJEKT)</t>
  </si>
  <si>
    <t>Rozpoczęta procedura wyłonienia wykonawcy prac, Zakres prac jest dopasowany do kwoty posiadanych środków.</t>
  </si>
  <si>
    <t>Projekt budowy chodnika w m-sc Ostrowik gm. Poświętne (PROJEKT)</t>
  </si>
  <si>
    <t xml:space="preserve">Projekt przebudowy mostu drogowego na rzece Rządzy w Turzu gm. Poswiętne (PROJEKT) </t>
  </si>
  <si>
    <t>Projekt budowy chodnika przy drodze Klembów - Sitki, gm Klębów (PROJEKT)</t>
  </si>
  <si>
    <t>Projekt budowy  chodnika w m-sc Nowy Kraszew gm Klembów (PROJEKT)</t>
  </si>
  <si>
    <t>Dokończenie budowy chodnika w ul. Korczaka w Radzyminie wraz z budową parkingu gm. Radzymin (PROJEKT)</t>
  </si>
  <si>
    <t>Wykonanie projektu  budowy zatoki  postojowej i chodnika wraz z odwodnieniem na odcinku od ul. Wołomińskiej do ul. Słowackiegona na wysokości Szpitala w Radzyminie. Uzyskanie pozwolenia na budowę.</t>
  </si>
  <si>
    <t xml:space="preserve">Remont chodnika na ul. Szerokiej po lewj stronie drogi jadąc od msc. Zielonka. dł 970 mb </t>
  </si>
  <si>
    <t>Budowa drogi Strachówka - Osęka - Ruda gm Strachówka (PROJEKT)</t>
  </si>
  <si>
    <t>Wykonanie dokumentacji technicznej budowy nowego śladu drogi powiatowej ul. Główna w Markach (PROJEKT)</t>
  </si>
  <si>
    <t>Budowa chodnika w m-sc Białki gm Tłuszcz (PROJEKT)</t>
  </si>
  <si>
    <t>Projekt i budowa chodnika w m-sc Jaźwie gm. Tłuszcz  (PROJEKT)</t>
  </si>
  <si>
    <t>Budowa chodnika w m - sc Jadów Letnisko na odcinku od ul. 11 Listopada do ul. Wspólnej  gm. Jadów (PROJEKT)</t>
  </si>
  <si>
    <t>Opracowanie dokumentacji technicznej budowy chodników w ul. Dworkowej w Kobyłce (PROJEKT)</t>
  </si>
  <si>
    <t>Projekt ronda w miejscowości Postoliska gm. Tłuszcz (PROJEKT)</t>
  </si>
  <si>
    <t xml:space="preserve">Trwa procedura wyboru wykonawcy </t>
  </si>
  <si>
    <t>Projekt ronda na skrzyżowaniu ulic Warszawskiej i Kościuszki gm. Tłuszcz (PROJEKT)</t>
  </si>
  <si>
    <t>Projekt chodnika przy drodze Jadów Wójty do skrzyżowania z drogą 4377W (PROJEKT)</t>
  </si>
  <si>
    <t>Trwają testy urządzeń i ich przydatności w wydziale. Następnie WID dokana zakupu.</t>
  </si>
  <si>
    <t xml:space="preserve">Dwa przetargi zakończone bez złożonych ofert </t>
  </si>
  <si>
    <t xml:space="preserve">Zakupy inwestycyjnjne sprzetu drogowego  w tym </t>
  </si>
  <si>
    <t xml:space="preserve">Zakup frezarki </t>
  </si>
  <si>
    <t xml:space="preserve">Zaskup samochodu osobowo towarowego </t>
  </si>
  <si>
    <t xml:space="preserve">Zakup przyczepy z najazdami </t>
  </si>
  <si>
    <t xml:space="preserve">Trwają prace mające na celu ustalenie granic prasa drogowego. Następnie zostanie ogłoszone postępowanie na wykonanie projektu na budowę chodnika i zjazdów.  </t>
  </si>
  <si>
    <t xml:space="preserve">Trwa procedura wyłonienia wykonawcy prac .  dotacja Gminy Tłuszcz 100 tys zł. </t>
  </si>
  <si>
    <t xml:space="preserve">zestawienie inwestycje drogowe stan na maj 2015r.  </t>
  </si>
  <si>
    <t xml:space="preserve">Pozycja wprowadzająca środki dotacji Gminy Wołomin  , zadanie z 2014r środki niewygasające </t>
  </si>
  <si>
    <t xml:space="preserve">Prace odebrane </t>
  </si>
  <si>
    <t xml:space="preserve">Przygotowanie wniosku na ZRID , konieczna poprawa map, wykonawca poprawia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</si>
</sst>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0.00\ &quot;zł&quot;;[Red]\-#,##0.00\ &quot;zł&quot;"/>
    <numFmt numFmtId="164" formatCode="#,##0.00\ &quot;zł&quot;"/>
    <numFmt numFmtId="165" formatCode="d/mm;@"/>
    <numFmt numFmtId="166" formatCode="[$-415]d\ mmm\ yy;@"/>
  </numFmts>
  <fonts count="38">
    <font>
      <sz val="11"/>
      <color theme="1"/>
      <name val="Calibri"/>
      <family val="2"/>
      <charset val="238"/>
      <scheme val="minor"/>
    </font>
    <font>
      <sz val="11"/>
      <color rgb="FF9C6500"/>
      <name val="Calibri"/>
      <family val="2"/>
      <charset val="238"/>
      <scheme val="minor"/>
    </font>
    <font>
      <sz val="11"/>
      <color rgb="FF3F3F76"/>
      <name val="Calibri"/>
      <family val="2"/>
      <charset val="238"/>
      <scheme val="minor"/>
    </font>
    <font>
      <sz val="26"/>
      <color theme="1"/>
      <name val="Calibri"/>
      <family val="2"/>
      <charset val="238"/>
      <scheme val="minor"/>
    </font>
    <font>
      <b/>
      <sz val="26"/>
      <color indexed="8"/>
      <name val="Calibri"/>
      <family val="2"/>
      <charset val="238"/>
    </font>
    <font>
      <sz val="24"/>
      <color theme="1"/>
      <name val="Calibri"/>
      <family val="2"/>
      <charset val="238"/>
      <scheme val="minor"/>
    </font>
    <font>
      <sz val="24"/>
      <name val="Calibri"/>
      <family val="2"/>
      <charset val="238"/>
      <scheme val="minor"/>
    </font>
    <font>
      <b/>
      <sz val="24"/>
      <color indexed="8"/>
      <name val="Calibri"/>
      <family val="2"/>
      <charset val="238"/>
    </font>
    <font>
      <sz val="18"/>
      <name val="Calibri"/>
      <family val="2"/>
      <charset val="238"/>
      <scheme val="minor"/>
    </font>
    <font>
      <sz val="18"/>
      <color theme="1"/>
      <name val="Calibri"/>
      <family val="2"/>
      <charset val="238"/>
      <scheme val="minor"/>
    </font>
    <font>
      <sz val="16"/>
      <name val="Calibri"/>
      <family val="2"/>
      <charset val="238"/>
      <scheme val="minor"/>
    </font>
    <font>
      <sz val="16"/>
      <color theme="1"/>
      <name val="Calibri"/>
      <family val="2"/>
      <charset val="238"/>
      <scheme val="minor"/>
    </font>
    <font>
      <sz val="11"/>
      <color rgb="FF9C0006"/>
      <name val="Calibri"/>
      <family val="2"/>
      <charset val="238"/>
      <scheme val="minor"/>
    </font>
    <font>
      <i/>
      <sz val="18"/>
      <color theme="1"/>
      <name val="Calibri"/>
      <family val="2"/>
      <charset val="238"/>
      <scheme val="minor"/>
    </font>
    <font>
      <b/>
      <sz val="36"/>
      <name val="Algerian"/>
      <family val="5"/>
    </font>
    <font>
      <b/>
      <sz val="22"/>
      <name val="Calibri"/>
      <family val="2"/>
      <charset val="238"/>
      <scheme val="minor"/>
    </font>
    <font>
      <b/>
      <sz val="22"/>
      <color theme="1"/>
      <name val="Calibri"/>
      <family val="2"/>
      <charset val="238"/>
      <scheme val="minor"/>
    </font>
    <font>
      <sz val="22"/>
      <name val="Times New Roman"/>
      <family val="1"/>
      <charset val="238"/>
    </font>
    <font>
      <sz val="22"/>
      <name val="Calibri"/>
      <family val="2"/>
      <charset val="238"/>
      <scheme val="minor"/>
    </font>
    <font>
      <sz val="22"/>
      <color theme="1"/>
      <name val="Calibri"/>
      <family val="2"/>
      <charset val="238"/>
      <scheme val="minor"/>
    </font>
    <font>
      <b/>
      <i/>
      <sz val="28"/>
      <name val="Calibri"/>
      <family val="2"/>
      <charset val="238"/>
      <scheme val="minor"/>
    </font>
    <font>
      <sz val="28"/>
      <color theme="1"/>
      <name val="Calibri"/>
      <family val="2"/>
      <charset val="238"/>
      <scheme val="minor"/>
    </font>
    <font>
      <i/>
      <sz val="22"/>
      <color theme="1"/>
      <name val="Calibri"/>
      <family val="2"/>
      <charset val="238"/>
      <scheme val="minor"/>
    </font>
    <font>
      <sz val="22"/>
      <color rgb="FF0070C0"/>
      <name val="Calibri"/>
      <family val="2"/>
      <charset val="238"/>
      <scheme val="minor"/>
    </font>
    <font>
      <sz val="20"/>
      <color rgb="FFFF0000"/>
      <name val="Calibri"/>
      <family val="2"/>
      <charset val="238"/>
      <scheme val="minor"/>
    </font>
    <font>
      <i/>
      <sz val="22"/>
      <name val="Calibri"/>
      <family val="2"/>
      <charset val="238"/>
      <scheme val="minor"/>
    </font>
    <font>
      <i/>
      <sz val="18"/>
      <name val="Calibri"/>
      <family val="2"/>
      <charset val="238"/>
      <scheme val="minor"/>
    </font>
    <font>
      <sz val="22"/>
      <color rgb="FF00B050"/>
      <name val="Calibri"/>
      <family val="2"/>
      <charset val="238"/>
      <scheme val="minor"/>
    </font>
    <font>
      <sz val="20"/>
      <name val="Calibri"/>
      <family val="2"/>
      <charset val="238"/>
      <scheme val="minor"/>
    </font>
    <font>
      <sz val="24"/>
      <color indexed="81"/>
      <name val="Tahoma"/>
      <family val="2"/>
      <charset val="238"/>
    </font>
    <font>
      <sz val="8"/>
      <color indexed="81"/>
      <name val="Tahoma"/>
      <family val="2"/>
      <charset val="238"/>
    </font>
    <font>
      <b/>
      <sz val="8"/>
      <color indexed="81"/>
      <name val="Tahoma"/>
      <family val="2"/>
      <charset val="238"/>
    </font>
    <font>
      <sz val="22"/>
      <color indexed="81"/>
      <name val="Tahoma"/>
      <family val="2"/>
      <charset val="238"/>
    </font>
    <font>
      <i/>
      <sz val="20"/>
      <name val="Calibri"/>
      <family val="2"/>
      <charset val="238"/>
      <scheme val="minor"/>
    </font>
    <font>
      <sz val="20"/>
      <color theme="1"/>
      <name val="Calibri"/>
      <family val="2"/>
      <charset val="238"/>
      <scheme val="minor"/>
    </font>
    <font>
      <sz val="18"/>
      <color rgb="FF00B050"/>
      <name val="Calibri"/>
      <family val="2"/>
      <charset val="238"/>
      <scheme val="minor"/>
    </font>
    <font>
      <b/>
      <sz val="22"/>
      <color indexed="8"/>
      <name val="Calibri"/>
      <family val="2"/>
      <charset val="238"/>
    </font>
    <font>
      <b/>
      <sz val="22"/>
      <name val="Calibri"/>
      <family val="2"/>
      <charset val="238"/>
    </font>
  </fonts>
  <fills count="10">
    <fill>
      <patternFill patternType="none"/>
    </fill>
    <fill>
      <patternFill patternType="gray125"/>
    </fill>
    <fill>
      <patternFill patternType="solid">
        <fgColor rgb="FFFFEB9C"/>
      </patternFill>
    </fill>
    <fill>
      <patternFill patternType="solid">
        <fgColor rgb="FFFFCC99"/>
      </patternFill>
    </fill>
    <fill>
      <patternFill patternType="solid">
        <fgColor rgb="FFFFC000"/>
        <bgColor indexed="64"/>
      </patternFill>
    </fill>
    <fill>
      <patternFill patternType="solid">
        <fgColor theme="0" tint="-0.14996795556505021"/>
        <bgColor indexed="64"/>
      </patternFill>
    </fill>
    <fill>
      <patternFill patternType="solid">
        <fgColor rgb="FFFFC7CE"/>
      </patternFill>
    </fill>
    <fill>
      <patternFill patternType="solid">
        <fgColor theme="0"/>
        <bgColor indexed="64"/>
      </patternFill>
    </fill>
    <fill>
      <patternFill patternType="solid">
        <fgColor rgb="FFFFFFFF"/>
        <bgColor indexed="64"/>
      </patternFill>
    </fill>
    <fill>
      <patternFill patternType="solid">
        <fgColor theme="0" tint="-0.499984740745262"/>
        <bgColor indexed="64"/>
      </patternFill>
    </fill>
  </fills>
  <borders count="11">
    <border>
      <left/>
      <right/>
      <top/>
      <bottom/>
      <diagonal/>
    </border>
    <border>
      <left style="thin">
        <color rgb="FF7F7F7F"/>
      </left>
      <right style="thin">
        <color rgb="FF7F7F7F"/>
      </right>
      <top style="thin">
        <color rgb="FF7F7F7F"/>
      </top>
      <bottom style="thin">
        <color rgb="FF7F7F7F"/>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top/>
      <bottom style="thin">
        <color auto="1"/>
      </bottom>
      <diagonal/>
    </border>
    <border>
      <left style="thin">
        <color auto="1"/>
      </left>
      <right style="thin">
        <color auto="1"/>
      </right>
      <top/>
      <bottom/>
      <diagonal/>
    </border>
    <border>
      <left/>
      <right/>
      <top style="thin">
        <color rgb="FF7F7F7F"/>
      </top>
      <bottom style="thin">
        <color auto="1"/>
      </bottom>
      <diagonal/>
    </border>
  </borders>
  <cellStyleXfs count="4">
    <xf numFmtId="0" fontId="0" fillId="0" borderId="0"/>
    <xf numFmtId="0" fontId="1" fillId="2" borderId="0" applyNumberFormat="0" applyBorder="0" applyAlignment="0" applyProtection="0"/>
    <xf numFmtId="0" fontId="2" fillId="3" borderId="1" applyNumberFormat="0" applyAlignment="0" applyProtection="0"/>
    <xf numFmtId="0" fontId="12" fillId="6" borderId="0" applyNumberFormat="0" applyBorder="0" applyAlignment="0" applyProtection="0"/>
  </cellStyleXfs>
  <cellXfs count="144">
    <xf numFmtId="0" fontId="0" fillId="0" borderId="0" xfId="0"/>
    <xf numFmtId="0" fontId="5" fillId="0" borderId="0" xfId="0" applyFont="1"/>
    <xf numFmtId="0" fontId="11" fillId="0" borderId="0" xfId="0" applyFont="1"/>
    <xf numFmtId="0" fontId="9" fillId="0" borderId="2" xfId="0" applyFont="1" applyBorder="1" applyAlignment="1">
      <alignment horizontal="center" vertical="center"/>
    </xf>
    <xf numFmtId="0" fontId="9" fillId="5" borderId="0" xfId="0" applyFont="1" applyFill="1" applyAlignment="1">
      <alignment wrapText="1"/>
    </xf>
    <xf numFmtId="0" fontId="9" fillId="0" borderId="2" xfId="0" applyFont="1" applyBorder="1" applyAlignment="1">
      <alignment horizontal="center" vertical="center" wrapText="1"/>
    </xf>
    <xf numFmtId="0" fontId="9" fillId="5" borderId="4" xfId="0" applyFont="1" applyFill="1" applyBorder="1" applyAlignment="1">
      <alignment horizontal="center" vertical="center"/>
    </xf>
    <xf numFmtId="0" fontId="8" fillId="5" borderId="7" xfId="1" applyFont="1" applyFill="1" applyBorder="1" applyAlignment="1">
      <alignment horizontal="left" vertical="center" wrapText="1"/>
    </xf>
    <xf numFmtId="0" fontId="9" fillId="5" borderId="7" xfId="0" applyFont="1" applyFill="1" applyBorder="1" applyAlignment="1">
      <alignment horizontal="center" vertical="center" wrapText="1"/>
    </xf>
    <xf numFmtId="0" fontId="13" fillId="5" borderId="5" xfId="0" applyFont="1" applyFill="1" applyBorder="1" applyAlignment="1">
      <alignment horizontal="left" vertical="center"/>
    </xf>
    <xf numFmtId="0" fontId="9" fillId="0" borderId="3" xfId="0" applyFont="1" applyBorder="1" applyAlignment="1">
      <alignment horizontal="center" vertical="center"/>
    </xf>
    <xf numFmtId="0" fontId="9" fillId="0" borderId="6" xfId="0" applyFont="1" applyBorder="1" applyAlignment="1">
      <alignment horizontal="center" vertical="center"/>
    </xf>
    <xf numFmtId="4" fontId="19" fillId="0" borderId="2" xfId="0" applyNumberFormat="1" applyFont="1" applyBorder="1" applyAlignment="1">
      <alignment horizontal="center" vertical="center"/>
    </xf>
    <xf numFmtId="0" fontId="19" fillId="0" borderId="2" xfId="0" applyFont="1" applyBorder="1" applyAlignment="1">
      <alignment horizontal="left" vertical="center" wrapText="1"/>
    </xf>
    <xf numFmtId="0" fontId="18" fillId="0" borderId="2" xfId="0" applyFont="1" applyBorder="1" applyAlignment="1">
      <alignment horizontal="center" vertical="center" wrapText="1"/>
    </xf>
    <xf numFmtId="0" fontId="19" fillId="0" borderId="2" xfId="0" applyFont="1" applyBorder="1" applyAlignment="1">
      <alignment horizontal="center" vertical="center" wrapText="1"/>
    </xf>
    <xf numFmtId="0" fontId="18" fillId="7" borderId="2" xfId="3" applyFont="1" applyFill="1" applyBorder="1" applyAlignment="1">
      <alignment horizontal="left" vertical="center" wrapText="1"/>
    </xf>
    <xf numFmtId="0" fontId="19" fillId="0" borderId="2" xfId="0" applyFont="1" applyBorder="1" applyAlignment="1">
      <alignment wrapText="1"/>
    </xf>
    <xf numFmtId="0" fontId="22" fillId="0" borderId="2" xfId="0" applyFont="1" applyBorder="1" applyAlignment="1">
      <alignment horizontal="left" vertical="center" wrapText="1"/>
    </xf>
    <xf numFmtId="4" fontId="18" fillId="0" borderId="2" xfId="0" applyNumberFormat="1" applyFont="1" applyBorder="1" applyAlignment="1">
      <alignment horizontal="center" vertical="center" wrapText="1"/>
    </xf>
    <xf numFmtId="0" fontId="9" fillId="9" borderId="4" xfId="0" applyFont="1" applyFill="1" applyBorder="1" applyAlignment="1">
      <alignment horizontal="center" vertical="center"/>
    </xf>
    <xf numFmtId="0" fontId="19" fillId="9" borderId="7" xfId="0" applyFont="1" applyFill="1" applyBorder="1" applyAlignment="1">
      <alignment horizontal="center" vertical="center" wrapText="1"/>
    </xf>
    <xf numFmtId="0" fontId="19" fillId="9" borderId="7" xfId="0" applyFont="1" applyFill="1" applyBorder="1" applyAlignment="1">
      <alignment horizontal="left" vertical="center" wrapText="1"/>
    </xf>
    <xf numFmtId="4" fontId="19" fillId="0" borderId="2" xfId="0" applyNumberFormat="1" applyFont="1" applyBorder="1" applyAlignment="1">
      <alignment horizontal="center" vertical="center" wrapText="1"/>
    </xf>
    <xf numFmtId="4" fontId="18" fillId="0" borderId="6" xfId="0" applyNumberFormat="1" applyFont="1" applyBorder="1" applyAlignment="1">
      <alignment horizontal="center" vertical="center" wrapText="1"/>
    </xf>
    <xf numFmtId="0" fontId="18" fillId="8" borderId="2" xfId="0" applyFont="1" applyFill="1" applyBorder="1" applyAlignment="1">
      <alignment horizontal="center" vertical="center" wrapText="1"/>
    </xf>
    <xf numFmtId="0" fontId="18" fillId="8" borderId="2" xfId="0" applyFont="1" applyFill="1" applyBorder="1" applyAlignment="1">
      <alignment horizontal="left" vertical="center" wrapText="1"/>
    </xf>
    <xf numFmtId="0" fontId="18" fillId="0" borderId="2" xfId="0" applyFont="1" applyBorder="1" applyAlignment="1">
      <alignment horizontal="left" vertical="center" wrapText="1"/>
    </xf>
    <xf numFmtId="0" fontId="23" fillId="0" borderId="2" xfId="0" applyFont="1" applyBorder="1" applyAlignment="1">
      <alignment horizontal="left" vertical="center" wrapText="1"/>
    </xf>
    <xf numFmtId="0" fontId="3" fillId="7" borderId="0" xfId="0" applyFont="1" applyFill="1"/>
    <xf numFmtId="0" fontId="18" fillId="0" borderId="2" xfId="0" applyFont="1" applyBorder="1" applyAlignment="1">
      <alignment wrapText="1"/>
    </xf>
    <xf numFmtId="0" fontId="25" fillId="0" borderId="2" xfId="0" applyFont="1" applyBorder="1" applyAlignment="1">
      <alignment horizontal="left" vertical="center" wrapText="1"/>
    </xf>
    <xf numFmtId="0" fontId="26" fillId="0" borderId="2" xfId="0" applyFont="1" applyBorder="1" applyAlignment="1">
      <alignment horizontal="left" vertical="center" wrapText="1"/>
    </xf>
    <xf numFmtId="0" fontId="18" fillId="7" borderId="2" xfId="3" applyFont="1" applyFill="1" applyBorder="1" applyAlignment="1">
      <alignment horizontal="left" vertical="top" wrapText="1"/>
    </xf>
    <xf numFmtId="0" fontId="18" fillId="7" borderId="6" xfId="1" applyFont="1" applyFill="1" applyBorder="1" applyAlignment="1">
      <alignment horizontal="left" vertical="top" wrapText="1"/>
    </xf>
    <xf numFmtId="0" fontId="18" fillId="7" borderId="2" xfId="1" applyFont="1" applyFill="1" applyBorder="1" applyAlignment="1">
      <alignment horizontal="left" vertical="top" wrapText="1"/>
    </xf>
    <xf numFmtId="0" fontId="18" fillId="7" borderId="2" xfId="0" applyFont="1" applyFill="1" applyBorder="1" applyAlignment="1">
      <alignment horizontal="left" vertical="top" wrapText="1"/>
    </xf>
    <xf numFmtId="0" fontId="18" fillId="9" borderId="7" xfId="1" applyFont="1" applyFill="1" applyBorder="1" applyAlignment="1">
      <alignment horizontal="left" vertical="top" wrapText="1"/>
    </xf>
    <xf numFmtId="0" fontId="17" fillId="0" borderId="2" xfId="0" applyFont="1" applyBorder="1" applyAlignment="1">
      <alignment horizontal="left" vertical="top" wrapText="1"/>
    </xf>
    <xf numFmtId="4" fontId="27" fillId="0" borderId="2" xfId="0" applyNumberFormat="1" applyFont="1" applyBorder="1" applyAlignment="1">
      <alignment horizontal="center" vertical="center"/>
    </xf>
    <xf numFmtId="0" fontId="24" fillId="0" borderId="2" xfId="0" applyFont="1" applyBorder="1" applyAlignment="1">
      <alignment vertical="center" wrapText="1"/>
    </xf>
    <xf numFmtId="0" fontId="18" fillId="7" borderId="2" xfId="1" applyFont="1" applyFill="1" applyBorder="1" applyAlignment="1">
      <alignment horizontal="left" vertical="center" wrapText="1"/>
    </xf>
    <xf numFmtId="0" fontId="18" fillId="7" borderId="3" xfId="1" applyFont="1" applyFill="1" applyBorder="1" applyAlignment="1">
      <alignment horizontal="left" vertical="center" wrapText="1"/>
    </xf>
    <xf numFmtId="0" fontId="28" fillId="0" borderId="2" xfId="0" applyFont="1" applyBorder="1" applyAlignment="1">
      <alignment horizontal="center" vertical="center" wrapText="1"/>
    </xf>
    <xf numFmtId="14" fontId="18" fillId="0" borderId="2" xfId="0" applyNumberFormat="1" applyFont="1" applyBorder="1" applyAlignment="1">
      <alignment horizontal="center" vertical="center" wrapText="1"/>
    </xf>
    <xf numFmtId="0" fontId="28" fillId="0" borderId="2" xfId="0" applyFont="1" applyBorder="1" applyAlignment="1">
      <alignment horizontal="left" vertical="center" wrapText="1"/>
    </xf>
    <xf numFmtId="0" fontId="18" fillId="0" borderId="2" xfId="0" applyFont="1" applyBorder="1" applyAlignment="1">
      <alignment horizontal="left" vertical="top" wrapText="1"/>
    </xf>
    <xf numFmtId="0" fontId="9" fillId="0" borderId="4" xfId="0" applyFont="1" applyBorder="1" applyAlignment="1">
      <alignment horizontal="center" vertical="center"/>
    </xf>
    <xf numFmtId="0" fontId="18" fillId="0" borderId="2" xfId="0" applyFont="1" applyBorder="1" applyAlignment="1">
      <alignment vertical="center" wrapText="1"/>
    </xf>
    <xf numFmtId="0" fontId="28" fillId="0" borderId="6" xfId="0" applyFont="1" applyBorder="1" applyAlignment="1">
      <alignment horizontal="center" vertical="center" wrapText="1"/>
    </xf>
    <xf numFmtId="0" fontId="34" fillId="0" borderId="2" xfId="0" applyFont="1" applyBorder="1" applyAlignment="1">
      <alignment horizontal="left" vertical="center" wrapText="1"/>
    </xf>
    <xf numFmtId="2" fontId="18" fillId="0" borderId="2" xfId="0" applyNumberFormat="1" applyFont="1" applyBorder="1" applyAlignment="1">
      <alignment horizontal="center" vertical="center" wrapText="1"/>
    </xf>
    <xf numFmtId="0" fontId="19" fillId="0" borderId="2" xfId="0" applyFont="1" applyBorder="1" applyAlignment="1">
      <alignment horizontal="center" vertical="center"/>
    </xf>
    <xf numFmtId="0" fontId="6" fillId="0" borderId="2" xfId="0" applyFont="1" applyBorder="1" applyAlignment="1">
      <alignment horizontal="center" vertical="center"/>
    </xf>
    <xf numFmtId="0" fontId="28" fillId="0" borderId="2" xfId="0" applyFont="1" applyBorder="1" applyAlignment="1">
      <alignment vertical="center" wrapText="1"/>
    </xf>
    <xf numFmtId="0" fontId="34" fillId="0" borderId="2" xfId="0" applyFont="1" applyBorder="1" applyAlignment="1">
      <alignment vertical="center" wrapText="1"/>
    </xf>
    <xf numFmtId="0" fontId="18" fillId="0" borderId="9" xfId="0" applyFont="1" applyFill="1" applyBorder="1" applyAlignment="1">
      <alignment horizontal="center" vertical="center" wrapText="1"/>
    </xf>
    <xf numFmtId="0" fontId="18" fillId="7" borderId="6" xfId="3" applyFont="1" applyFill="1" applyBorder="1" applyAlignment="1">
      <alignment horizontal="left" vertical="top" wrapText="1"/>
    </xf>
    <xf numFmtId="0" fontId="14" fillId="4" borderId="0" xfId="0" applyFont="1" applyFill="1" applyAlignment="1">
      <alignment horizontal="left" vertical="top" wrapText="1"/>
    </xf>
    <xf numFmtId="0" fontId="15" fillId="5" borderId="2" xfId="2" applyFont="1" applyFill="1" applyBorder="1" applyAlignment="1">
      <alignment horizontal="left" vertical="top" wrapText="1"/>
    </xf>
    <xf numFmtId="0" fontId="18" fillId="0" borderId="6" xfId="0" applyFont="1" applyBorder="1" applyAlignment="1">
      <alignment horizontal="center" vertical="center" wrapText="1"/>
    </xf>
    <xf numFmtId="0" fontId="14" fillId="7" borderId="0" xfId="0" applyFont="1" applyFill="1" applyAlignment="1">
      <alignment horizontal="left" vertical="top" wrapText="1"/>
    </xf>
    <xf numFmtId="0" fontId="10" fillId="7" borderId="0" xfId="0" applyFont="1" applyFill="1" applyAlignment="1">
      <alignment horizontal="center" vertical="center" wrapText="1"/>
    </xf>
    <xf numFmtId="0" fontId="4" fillId="7" borderId="0" xfId="0" applyFont="1" applyFill="1" applyBorder="1" applyAlignment="1">
      <alignment vertical="center"/>
    </xf>
    <xf numFmtId="0" fontId="7" fillId="7" borderId="0" xfId="0" applyFont="1" applyFill="1" applyBorder="1" applyAlignment="1">
      <alignment vertical="center"/>
    </xf>
    <xf numFmtId="0" fontId="15" fillId="7" borderId="2" xfId="2" applyFont="1" applyFill="1" applyBorder="1" applyAlignment="1">
      <alignment horizontal="left" vertical="top" wrapText="1"/>
    </xf>
    <xf numFmtId="0" fontId="15" fillId="7" borderId="2" xfId="2" applyFont="1" applyFill="1" applyBorder="1" applyAlignment="1">
      <alignment horizontal="center" vertical="center" wrapText="1"/>
    </xf>
    <xf numFmtId="0" fontId="16" fillId="7" borderId="2" xfId="0" applyFont="1" applyFill="1" applyBorder="1" applyAlignment="1">
      <alignment horizontal="center" vertical="center" wrapText="1"/>
    </xf>
    <xf numFmtId="0" fontId="3" fillId="7" borderId="0" xfId="0" applyFont="1" applyFill="1" applyAlignment="1">
      <alignment horizontal="left" vertical="center"/>
    </xf>
    <xf numFmtId="0" fontId="21" fillId="7" borderId="0" xfId="0" applyFont="1" applyFill="1" applyAlignment="1">
      <alignment horizontal="left" vertical="center"/>
    </xf>
    <xf numFmtId="0" fontId="6" fillId="7" borderId="0" xfId="0" applyFont="1" applyFill="1" applyAlignment="1">
      <alignment horizontal="left" vertical="center" wrapText="1"/>
    </xf>
    <xf numFmtId="0" fontId="33" fillId="0" borderId="2" xfId="0" applyFont="1" applyBorder="1" applyAlignment="1">
      <alignment horizontal="left" vertical="center" wrapText="1"/>
    </xf>
    <xf numFmtId="4" fontId="18" fillId="0" borderId="2" xfId="0" applyNumberFormat="1" applyFont="1" applyBorder="1" applyAlignment="1">
      <alignment horizontal="center" vertical="center"/>
    </xf>
    <xf numFmtId="0" fontId="0" fillId="0" borderId="2" xfId="0" applyFont="1" applyBorder="1"/>
    <xf numFmtId="15" fontId="18" fillId="0" borderId="2" xfId="0" applyNumberFormat="1" applyFont="1" applyBorder="1" applyAlignment="1">
      <alignment horizontal="center" vertical="center" wrapText="1"/>
    </xf>
    <xf numFmtId="2" fontId="19" fillId="0" borderId="2" xfId="0" applyNumberFormat="1" applyFont="1" applyBorder="1" applyAlignment="1">
      <alignment horizontal="center" vertical="center" wrapText="1"/>
    </xf>
    <xf numFmtId="0" fontId="19" fillId="0" borderId="3" xfId="0" applyFont="1" applyBorder="1" applyAlignment="1">
      <alignment horizontal="center" vertical="center"/>
    </xf>
    <xf numFmtId="4" fontId="19" fillId="0" borderId="3" xfId="0" applyNumberFormat="1" applyFont="1" applyBorder="1" applyAlignment="1">
      <alignment horizontal="center" vertical="center"/>
    </xf>
    <xf numFmtId="0" fontId="18" fillId="0" borderId="3" xfId="0" applyFont="1" applyBorder="1" applyAlignment="1">
      <alignment horizontal="center" vertical="center" wrapText="1"/>
    </xf>
    <xf numFmtId="4" fontId="35" fillId="5" borderId="7" xfId="0" applyNumberFormat="1" applyFont="1" applyFill="1" applyBorder="1" applyAlignment="1">
      <alignment horizontal="center" vertical="center"/>
    </xf>
    <xf numFmtId="0" fontId="9" fillId="5" borderId="7" xfId="0" applyFont="1" applyFill="1" applyBorder="1" applyAlignment="1">
      <alignment horizontal="center" vertical="center"/>
    </xf>
    <xf numFmtId="4" fontId="9" fillId="5" borderId="8" xfId="0" applyNumberFormat="1" applyFont="1" applyFill="1" applyBorder="1" applyAlignment="1">
      <alignment horizontal="center" vertical="center"/>
    </xf>
    <xf numFmtId="0" fontId="0" fillId="0" borderId="0" xfId="0" applyFont="1"/>
    <xf numFmtId="4" fontId="18" fillId="8" borderId="2" xfId="0" applyNumberFormat="1" applyFont="1" applyFill="1" applyBorder="1" applyAlignment="1">
      <alignment horizontal="center" vertical="center" wrapText="1"/>
    </xf>
    <xf numFmtId="15" fontId="18" fillId="8" borderId="2" xfId="0" applyNumberFormat="1" applyFont="1" applyFill="1" applyBorder="1" applyAlignment="1">
      <alignment horizontal="center" vertical="center" wrapText="1"/>
    </xf>
    <xf numFmtId="165" fontId="18" fillId="0" borderId="2" xfId="0" applyNumberFormat="1" applyFont="1" applyBorder="1" applyAlignment="1">
      <alignment horizontal="center" vertical="center" wrapText="1"/>
    </xf>
    <xf numFmtId="166" fontId="18" fillId="0" borderId="2" xfId="0" applyNumberFormat="1" applyFont="1" applyBorder="1" applyAlignment="1">
      <alignment horizontal="center" vertical="center" wrapText="1"/>
    </xf>
    <xf numFmtId="2" fontId="18" fillId="0" borderId="6" xfId="0" applyNumberFormat="1" applyFont="1" applyBorder="1" applyAlignment="1">
      <alignment horizontal="center" vertical="center" wrapText="1"/>
    </xf>
    <xf numFmtId="14" fontId="18" fillId="0" borderId="6" xfId="0" applyNumberFormat="1" applyFont="1" applyBorder="1" applyAlignment="1">
      <alignment horizontal="center" vertical="center" wrapText="1"/>
    </xf>
    <xf numFmtId="4" fontId="27" fillId="9" borderId="7" xfId="0" applyNumberFormat="1" applyFont="1" applyFill="1" applyBorder="1" applyAlignment="1">
      <alignment horizontal="center" vertical="center"/>
    </xf>
    <xf numFmtId="4" fontId="19" fillId="9" borderId="7" xfId="0" applyNumberFormat="1" applyFont="1" applyFill="1" applyBorder="1" applyAlignment="1">
      <alignment horizontal="center" vertical="center" wrapText="1"/>
    </xf>
    <xf numFmtId="15" fontId="19" fillId="9" borderId="7" xfId="0" applyNumberFormat="1" applyFont="1" applyFill="1" applyBorder="1" applyAlignment="1">
      <alignment horizontal="center" vertical="center" wrapText="1"/>
    </xf>
    <xf numFmtId="15" fontId="19" fillId="0" borderId="2" xfId="0" applyNumberFormat="1" applyFont="1" applyBorder="1" applyAlignment="1">
      <alignment horizontal="center" vertical="center" wrapText="1"/>
    </xf>
    <xf numFmtId="0" fontId="23" fillId="0" borderId="2" xfId="0" applyFont="1" applyBorder="1" applyAlignment="1">
      <alignment horizontal="center" vertical="center" wrapText="1"/>
    </xf>
    <xf numFmtId="164" fontId="23" fillId="0" borderId="2" xfId="0" applyNumberFormat="1" applyFont="1" applyBorder="1" applyAlignment="1">
      <alignment horizontal="center" vertical="center" wrapText="1"/>
    </xf>
    <xf numFmtId="15" fontId="23" fillId="0" borderId="2" xfId="0" applyNumberFormat="1" applyFont="1" applyBorder="1" applyAlignment="1">
      <alignment horizontal="center" vertical="center" wrapText="1"/>
    </xf>
    <xf numFmtId="0" fontId="24" fillId="0" borderId="2" xfId="0" applyFont="1" applyBorder="1" applyAlignment="1">
      <alignment horizontal="center" vertical="center" wrapText="1"/>
    </xf>
    <xf numFmtId="0" fontId="34" fillId="0" borderId="3"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6" xfId="0" applyFont="1" applyBorder="1" applyAlignment="1">
      <alignment horizontal="center" vertical="center" wrapText="1"/>
    </xf>
    <xf numFmtId="0" fontId="28" fillId="0" borderId="6" xfId="0" applyFont="1" applyBorder="1" applyAlignment="1">
      <alignment horizontal="left" vertical="center" wrapText="1"/>
    </xf>
    <xf numFmtId="0" fontId="28" fillId="8" borderId="2" xfId="0" applyFont="1" applyFill="1" applyBorder="1" applyAlignment="1">
      <alignment horizontal="center" vertical="center" wrapText="1"/>
    </xf>
    <xf numFmtId="0" fontId="33" fillId="0" borderId="6" xfId="0" applyFont="1" applyBorder="1" applyAlignment="1">
      <alignment horizontal="left" vertical="center" wrapText="1"/>
    </xf>
    <xf numFmtId="0" fontId="34" fillId="9" borderId="5" xfId="0" applyFont="1" applyFill="1" applyBorder="1" applyAlignment="1">
      <alignment vertical="center" wrapText="1"/>
    </xf>
    <xf numFmtId="0" fontId="9" fillId="9" borderId="7" xfId="0" applyFont="1" applyFill="1" applyBorder="1" applyAlignment="1">
      <alignment horizontal="center" vertical="center"/>
    </xf>
    <xf numFmtId="0" fontId="5" fillId="0" borderId="6" xfId="0" applyFont="1" applyBorder="1" applyAlignment="1">
      <alignment horizontal="center" vertical="center"/>
    </xf>
    <xf numFmtId="0" fontId="5" fillId="0" borderId="2" xfId="0" applyFont="1" applyBorder="1" applyAlignment="1">
      <alignment horizontal="center" vertical="center"/>
    </xf>
    <xf numFmtId="0" fontId="15" fillId="0" borderId="2" xfId="2" applyFont="1" applyFill="1" applyBorder="1" applyAlignment="1">
      <alignment horizontal="left" vertical="top" wrapText="1"/>
    </xf>
    <xf numFmtId="4" fontId="18" fillId="8" borderId="2" xfId="0" applyNumberFormat="1" applyFont="1" applyFill="1" applyBorder="1" applyAlignment="1">
      <alignment horizontal="center" vertical="center"/>
    </xf>
    <xf numFmtId="0" fontId="37" fillId="7" borderId="0" xfId="0" applyFont="1" applyFill="1" applyBorder="1" applyAlignment="1">
      <alignment vertical="center"/>
    </xf>
    <xf numFmtId="0" fontId="36" fillId="7" borderId="0" xfId="0" applyFont="1" applyFill="1" applyBorder="1" applyAlignment="1">
      <alignment vertical="center"/>
    </xf>
    <xf numFmtId="49" fontId="5" fillId="0" borderId="2" xfId="0" applyNumberFormat="1" applyFont="1" applyBorder="1" applyAlignment="1">
      <alignment horizontal="center" vertical="center"/>
    </xf>
    <xf numFmtId="14" fontId="19" fillId="0" borderId="2" xfId="0" applyNumberFormat="1" applyFont="1" applyBorder="1" applyAlignment="1">
      <alignment horizontal="center" vertical="center"/>
    </xf>
    <xf numFmtId="0" fontId="18" fillId="0" borderId="2" xfId="0" applyFont="1" applyFill="1" applyBorder="1" applyAlignment="1">
      <alignment horizontal="center" vertical="center" wrapText="1"/>
    </xf>
    <xf numFmtId="4" fontId="18" fillId="0" borderId="3" xfId="0" applyNumberFormat="1" applyFont="1" applyBorder="1" applyAlignment="1">
      <alignment horizontal="center" vertical="center"/>
    </xf>
    <xf numFmtId="4" fontId="18" fillId="0" borderId="6" xfId="0" applyNumberFormat="1" applyFont="1" applyBorder="1" applyAlignment="1">
      <alignment horizontal="center" vertical="center"/>
    </xf>
    <xf numFmtId="0" fontId="5" fillId="0" borderId="4" xfId="0" applyFont="1" applyBorder="1" applyAlignment="1">
      <alignment horizontal="center" vertical="center"/>
    </xf>
    <xf numFmtId="0" fontId="28" fillId="8" borderId="2" xfId="0" applyFont="1" applyFill="1" applyBorder="1" applyAlignment="1">
      <alignment horizontal="left" vertical="center" wrapText="1"/>
    </xf>
    <xf numFmtId="0" fontId="34" fillId="5" borderId="7" xfId="0" applyFont="1" applyFill="1" applyBorder="1" applyAlignment="1">
      <alignment horizontal="center" vertical="center" wrapText="1"/>
    </xf>
    <xf numFmtId="0" fontId="34" fillId="0" borderId="0" xfId="0" applyFont="1" applyFill="1" applyBorder="1" applyAlignment="1">
      <alignment horizontal="left" vertical="center" wrapText="1"/>
    </xf>
    <xf numFmtId="8" fontId="18" fillId="0" borderId="2" xfId="0" applyNumberFormat="1" applyFont="1" applyBorder="1" applyAlignment="1">
      <alignment horizontal="center" vertical="center" wrapText="1"/>
    </xf>
    <xf numFmtId="0" fontId="5" fillId="0" borderId="2" xfId="0" applyFont="1" applyBorder="1" applyAlignment="1">
      <alignment horizontal="center" vertical="center" wrapText="1"/>
    </xf>
    <xf numFmtId="0" fontId="15" fillId="7" borderId="10" xfId="2" applyFont="1" applyFill="1" applyBorder="1" applyAlignment="1">
      <alignment horizontal="center" vertical="center" wrapText="1"/>
    </xf>
    <xf numFmtId="0" fontId="18" fillId="7" borderId="2" xfId="1" applyFont="1" applyFill="1" applyBorder="1" applyAlignment="1">
      <alignment horizontal="center" vertical="center" wrapText="1"/>
    </xf>
    <xf numFmtId="0" fontId="14" fillId="8" borderId="0" xfId="0" applyFont="1" applyFill="1" applyAlignment="1">
      <alignment horizontal="left" vertical="top" wrapText="1"/>
    </xf>
    <xf numFmtId="0" fontId="14" fillId="8" borderId="0" xfId="0" applyFont="1" applyFill="1" applyBorder="1" applyAlignment="1">
      <alignment horizontal="left" vertical="top" wrapText="1"/>
    </xf>
    <xf numFmtId="0" fontId="20" fillId="7" borderId="0" xfId="0" applyFont="1" applyFill="1" applyAlignment="1">
      <alignment horizontal="center" vertical="center"/>
    </xf>
    <xf numFmtId="4" fontId="18" fillId="0" borderId="3" xfId="0" applyNumberFormat="1" applyFont="1" applyBorder="1" applyAlignment="1">
      <alignment horizontal="center" vertical="center"/>
    </xf>
    <xf numFmtId="0" fontId="0" fillId="0" borderId="6" xfId="0" applyBorder="1" applyAlignment="1">
      <alignment horizontal="center" vertical="center"/>
    </xf>
    <xf numFmtId="0" fontId="28" fillId="0" borderId="3" xfId="0" applyFont="1" applyBorder="1" applyAlignment="1">
      <alignment horizontal="left" vertical="center" wrapText="1"/>
    </xf>
    <xf numFmtId="0" fontId="28" fillId="0" borderId="6" xfId="0" applyFont="1" applyBorder="1" applyAlignment="1">
      <alignment horizontal="left" vertical="center" wrapText="1"/>
    </xf>
    <xf numFmtId="4" fontId="18" fillId="0" borderId="6" xfId="0" applyNumberFormat="1" applyFont="1" applyBorder="1" applyAlignment="1">
      <alignment horizontal="center" vertical="center"/>
    </xf>
    <xf numFmtId="4" fontId="18" fillId="0" borderId="2" xfId="0" applyNumberFormat="1" applyFont="1" applyBorder="1" applyAlignment="1">
      <alignment horizontal="center" vertical="center"/>
    </xf>
    <xf numFmtId="0" fontId="34" fillId="0" borderId="3" xfId="0" applyFont="1" applyBorder="1" applyAlignment="1">
      <alignment vertical="center" wrapText="1"/>
    </xf>
    <xf numFmtId="0" fontId="0" fillId="0" borderId="6" xfId="0" applyBorder="1" applyAlignment="1">
      <alignment vertical="center" wrapText="1"/>
    </xf>
    <xf numFmtId="0" fontId="18" fillId="5" borderId="7" xfId="0" applyFont="1" applyFill="1" applyBorder="1" applyAlignment="1">
      <alignment horizontal="left" vertical="center"/>
    </xf>
    <xf numFmtId="0" fontId="18" fillId="0" borderId="7" xfId="0" applyFont="1" applyBorder="1" applyAlignment="1">
      <alignment horizontal="left" vertical="center"/>
    </xf>
    <xf numFmtId="4" fontId="18" fillId="0" borderId="9" xfId="0" applyNumberFormat="1" applyFont="1" applyBorder="1" applyAlignment="1">
      <alignment horizontal="center" vertical="center"/>
    </xf>
    <xf numFmtId="0" fontId="0" fillId="0" borderId="2" xfId="0" applyFont="1" applyBorder="1" applyAlignment="1">
      <alignment horizontal="left" vertical="center"/>
    </xf>
    <xf numFmtId="0" fontId="34" fillId="0" borderId="0" xfId="0" applyFont="1" applyAlignment="1">
      <alignment horizontal="center" vertical="center" wrapText="1"/>
    </xf>
    <xf numFmtId="0" fontId="9" fillId="7" borderId="0" xfId="0" applyFont="1" applyFill="1" applyAlignment="1">
      <alignment wrapText="1"/>
    </xf>
    <xf numFmtId="0" fontId="11" fillId="7" borderId="0" xfId="0" applyFont="1" applyFill="1"/>
    <xf numFmtId="0" fontId="5" fillId="7" borderId="0" xfId="0" applyFont="1" applyFill="1"/>
    <xf numFmtId="0" fontId="0" fillId="7" borderId="0" xfId="0" applyFill="1"/>
  </cellXfs>
  <cellStyles count="4">
    <cellStyle name="Dane wejściowe" xfId="2" builtinId="20"/>
    <cellStyle name="Neutralny" xfId="1" builtinId="28"/>
    <cellStyle name="Normalny" xfId="0" builtinId="0"/>
    <cellStyle name="Zły" xfId="3" builtinId="27"/>
  </cellStyles>
  <dxfs count="0"/>
  <tableStyles count="0" defaultTableStyle="TableStyleMedium2" defaultPivotStyle="PivotStyleLight16"/>
  <colors>
    <mruColors>
      <color rgb="FFFFFFFF"/>
      <color rgb="FFFF0066"/>
      <color rgb="FF339933"/>
      <color rgb="FFF50B91"/>
      <color rgb="FF66FFFF"/>
      <color rgb="FFECAC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X60"/>
  <sheetViews>
    <sheetView tabSelected="1" topLeftCell="B1" zoomScale="40" zoomScaleNormal="40" zoomScaleSheetLayoutView="14" workbookViewId="0">
      <pane ySplit="4" topLeftCell="A54" activePane="bottomLeft" state="frozen"/>
      <selection pane="bottomLeft" activeCell="N57" sqref="N57"/>
    </sheetView>
  </sheetViews>
  <sheetFormatPr defaultRowHeight="14.4"/>
  <cols>
    <col min="1" max="1" width="0.33203125" hidden="1" customWidth="1"/>
    <col min="2" max="3" width="0.33203125" customWidth="1"/>
    <col min="4" max="4" width="16.6640625" customWidth="1"/>
    <col min="5" max="5" width="32.5546875" customWidth="1"/>
    <col min="6" max="6" width="71.109375" customWidth="1"/>
    <col min="7" max="7" width="28.6640625" customWidth="1"/>
    <col min="8" max="8" width="41.109375" customWidth="1"/>
    <col min="9" max="9" width="22.5546875" customWidth="1"/>
    <col min="10" max="10" width="37.44140625" customWidth="1"/>
    <col min="11" max="11" width="27.88671875" customWidth="1"/>
    <col min="12" max="12" width="29.5546875" customWidth="1"/>
    <col min="13" max="13" width="89" customWidth="1"/>
    <col min="14" max="14" width="52.33203125" customWidth="1"/>
  </cols>
  <sheetData>
    <row r="1" spans="1:50" s="2" customFormat="1" ht="29.25" customHeight="1">
      <c r="A1" s="58" t="s">
        <v>0</v>
      </c>
      <c r="B1" s="58"/>
      <c r="C1" s="124"/>
      <c r="D1" s="125"/>
      <c r="E1" s="61"/>
      <c r="F1" s="61"/>
      <c r="H1" s="29"/>
      <c r="I1" s="29"/>
      <c r="J1" s="29"/>
      <c r="K1" s="126" t="s">
        <v>10</v>
      </c>
      <c r="L1" s="126"/>
      <c r="M1" s="126"/>
      <c r="N1" s="62"/>
      <c r="O1" s="141"/>
      <c r="P1" s="141"/>
      <c r="Q1" s="141"/>
      <c r="R1" s="141"/>
      <c r="S1" s="141"/>
      <c r="T1" s="141"/>
      <c r="U1" s="141"/>
      <c r="V1" s="141"/>
      <c r="W1" s="141"/>
      <c r="X1" s="141"/>
      <c r="Y1" s="141"/>
      <c r="Z1" s="141"/>
      <c r="AA1" s="141"/>
      <c r="AB1" s="141"/>
      <c r="AC1" s="141"/>
      <c r="AD1" s="141"/>
      <c r="AE1" s="141"/>
      <c r="AF1" s="141"/>
      <c r="AG1" s="141"/>
      <c r="AH1" s="141"/>
      <c r="AI1" s="141"/>
      <c r="AJ1" s="141"/>
      <c r="AK1" s="141"/>
      <c r="AL1" s="141"/>
      <c r="AM1" s="141"/>
      <c r="AN1" s="141"/>
      <c r="AO1" s="141"/>
      <c r="AP1" s="141"/>
      <c r="AQ1" s="141"/>
      <c r="AR1" s="141"/>
      <c r="AS1" s="141"/>
      <c r="AT1" s="141"/>
      <c r="AU1" s="141"/>
      <c r="AV1" s="141"/>
      <c r="AW1" s="141"/>
      <c r="AX1" s="141"/>
    </row>
    <row r="2" spans="1:50" s="1" customFormat="1" ht="44.25" customHeight="1">
      <c r="A2" s="58"/>
      <c r="B2" s="58"/>
      <c r="C2" s="124"/>
      <c r="D2" s="125"/>
      <c r="E2" s="61"/>
      <c r="F2" s="61"/>
      <c r="H2" s="29"/>
      <c r="I2" s="29"/>
      <c r="J2" s="68"/>
      <c r="K2" s="68"/>
      <c r="L2" s="69" t="s">
        <v>241</v>
      </c>
      <c r="M2" s="69"/>
      <c r="N2" s="70"/>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row>
    <row r="3" spans="1:50" s="1" customFormat="1" ht="45">
      <c r="A3" s="58"/>
      <c r="B3" s="58"/>
      <c r="C3" s="124"/>
      <c r="D3" s="125"/>
      <c r="E3" s="61"/>
      <c r="F3" s="61"/>
      <c r="G3" s="63"/>
      <c r="H3" s="109" t="s">
        <v>133</v>
      </c>
      <c r="I3" s="63"/>
      <c r="J3" s="110" t="s">
        <v>134</v>
      </c>
      <c r="K3" s="110"/>
      <c r="L3" s="63"/>
      <c r="M3" s="63"/>
      <c r="N3" s="64"/>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row>
    <row r="4" spans="1:50" s="4" customFormat="1" ht="86.25" customHeight="1">
      <c r="A4" s="59" t="s">
        <v>1</v>
      </c>
      <c r="B4" s="59"/>
      <c r="C4" s="59"/>
      <c r="D4" s="107" t="s">
        <v>122</v>
      </c>
      <c r="E4" s="65" t="s">
        <v>111</v>
      </c>
      <c r="F4" s="65" t="s">
        <v>2</v>
      </c>
      <c r="G4" s="66" t="s">
        <v>3</v>
      </c>
      <c r="H4" s="66" t="s">
        <v>24</v>
      </c>
      <c r="I4" s="66" t="s">
        <v>9</v>
      </c>
      <c r="J4" s="66" t="s">
        <v>8</v>
      </c>
      <c r="K4" s="67" t="s">
        <v>11</v>
      </c>
      <c r="L4" s="66" t="s">
        <v>4</v>
      </c>
      <c r="M4" s="122" t="s">
        <v>5</v>
      </c>
      <c r="N4" s="123" t="s">
        <v>6</v>
      </c>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row>
    <row r="5" spans="1:50" ht="187.5" customHeight="1">
      <c r="A5" s="11">
        <v>1</v>
      </c>
      <c r="B5" s="11"/>
      <c r="C5" s="11"/>
      <c r="D5" s="105">
        <v>1</v>
      </c>
      <c r="E5" s="72">
        <v>18200</v>
      </c>
      <c r="F5" s="16" t="s">
        <v>193</v>
      </c>
      <c r="G5" s="14" t="s">
        <v>113</v>
      </c>
      <c r="H5" s="43" t="s">
        <v>92</v>
      </c>
      <c r="I5" s="14" t="s">
        <v>112</v>
      </c>
      <c r="J5" s="19">
        <v>20000</v>
      </c>
      <c r="K5" s="19">
        <v>18150</v>
      </c>
      <c r="L5" s="14" t="s">
        <v>26</v>
      </c>
      <c r="M5" s="45" t="s">
        <v>114</v>
      </c>
      <c r="N5" s="102" t="s">
        <v>191</v>
      </c>
      <c r="O5" s="143"/>
      <c r="P5" s="143"/>
      <c r="Q5" s="143"/>
      <c r="R5" s="143"/>
      <c r="S5" s="143"/>
      <c r="T5" s="143"/>
      <c r="U5" s="143"/>
      <c r="V5" s="143"/>
      <c r="W5" s="143"/>
      <c r="X5" s="143"/>
      <c r="Y5" s="143"/>
      <c r="Z5" s="143"/>
      <c r="AA5" s="143"/>
      <c r="AB5" s="143"/>
      <c r="AC5" s="143"/>
      <c r="AD5" s="143"/>
      <c r="AE5" s="143"/>
      <c r="AF5" s="143"/>
      <c r="AG5" s="143"/>
      <c r="AH5" s="143"/>
      <c r="AI5" s="143"/>
      <c r="AJ5" s="143"/>
      <c r="AK5" s="143"/>
      <c r="AL5" s="143"/>
      <c r="AM5" s="143"/>
      <c r="AN5" s="143"/>
      <c r="AO5" s="143"/>
      <c r="AP5" s="143"/>
      <c r="AQ5" s="143"/>
      <c r="AR5" s="143"/>
      <c r="AS5" s="143"/>
      <c r="AT5" s="143"/>
      <c r="AU5" s="143"/>
      <c r="AV5" s="143"/>
      <c r="AW5" s="143"/>
      <c r="AX5" s="143"/>
    </row>
    <row r="6" spans="1:50" ht="220.5" customHeight="1">
      <c r="A6" s="3">
        <v>2</v>
      </c>
      <c r="B6" s="3"/>
      <c r="C6" s="3"/>
      <c r="D6" s="106">
        <v>2</v>
      </c>
      <c r="E6" s="72">
        <v>53100</v>
      </c>
      <c r="F6" s="16" t="s">
        <v>194</v>
      </c>
      <c r="G6" s="14" t="s">
        <v>15</v>
      </c>
      <c r="H6" s="98" t="s">
        <v>93</v>
      </c>
      <c r="I6" s="15" t="s">
        <v>130</v>
      </c>
      <c r="J6" s="23">
        <v>45000</v>
      </c>
      <c r="K6" s="23">
        <v>61599.63</v>
      </c>
      <c r="L6" s="14" t="s">
        <v>27</v>
      </c>
      <c r="M6" s="50" t="s">
        <v>116</v>
      </c>
      <c r="N6" s="71" t="s">
        <v>117</v>
      </c>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row>
    <row r="7" spans="1:50" ht="205.5" customHeight="1">
      <c r="A7" s="11">
        <v>3</v>
      </c>
      <c r="B7" s="11"/>
      <c r="C7" s="11"/>
      <c r="D7" s="105">
        <v>3</v>
      </c>
      <c r="E7" s="72">
        <v>30996</v>
      </c>
      <c r="F7" s="16" t="s">
        <v>195</v>
      </c>
      <c r="G7" s="14" t="s">
        <v>129</v>
      </c>
      <c r="H7" s="98" t="s">
        <v>186</v>
      </c>
      <c r="I7" s="15" t="s">
        <v>131</v>
      </c>
      <c r="J7" s="23">
        <v>40000</v>
      </c>
      <c r="K7" s="23">
        <v>44395.62</v>
      </c>
      <c r="L7" s="14" t="s">
        <v>27</v>
      </c>
      <c r="M7" s="50" t="s">
        <v>119</v>
      </c>
      <c r="N7" s="71" t="s">
        <v>118</v>
      </c>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3"/>
      <c r="AU7" s="143"/>
      <c r="AV7" s="143"/>
      <c r="AW7" s="143"/>
      <c r="AX7" s="143"/>
    </row>
    <row r="8" spans="1:50" ht="207.75" customHeight="1">
      <c r="A8" s="11">
        <v>5</v>
      </c>
      <c r="B8" s="11"/>
      <c r="C8" s="11"/>
      <c r="D8" s="105">
        <v>4</v>
      </c>
      <c r="E8" s="72">
        <v>375000</v>
      </c>
      <c r="F8" s="41" t="s">
        <v>115</v>
      </c>
      <c r="G8" s="14" t="s">
        <v>120</v>
      </c>
      <c r="H8" s="43" t="s">
        <v>196</v>
      </c>
      <c r="I8" s="14" t="s">
        <v>121</v>
      </c>
      <c r="J8" s="19">
        <v>500297.93</v>
      </c>
      <c r="K8" s="19">
        <v>625000</v>
      </c>
      <c r="L8" s="14" t="s">
        <v>25</v>
      </c>
      <c r="M8" s="45" t="s">
        <v>114</v>
      </c>
      <c r="N8" s="71" t="s">
        <v>192</v>
      </c>
    </row>
    <row r="9" spans="1:50" ht="190.5" customHeight="1">
      <c r="A9" s="11">
        <v>7</v>
      </c>
      <c r="B9" s="11"/>
      <c r="C9" s="11"/>
      <c r="D9" s="105">
        <v>5</v>
      </c>
      <c r="E9" s="127">
        <v>66949</v>
      </c>
      <c r="F9" s="35" t="s">
        <v>199</v>
      </c>
      <c r="G9" s="14" t="s">
        <v>12</v>
      </c>
      <c r="H9" s="43" t="s">
        <v>187</v>
      </c>
      <c r="I9" s="14">
        <v>2013</v>
      </c>
      <c r="J9" s="19">
        <v>46740</v>
      </c>
      <c r="K9" s="19">
        <v>46740</v>
      </c>
      <c r="L9" s="74" t="s">
        <v>76</v>
      </c>
      <c r="M9" s="129" t="s">
        <v>116</v>
      </c>
      <c r="N9" s="133" t="s">
        <v>190</v>
      </c>
    </row>
    <row r="10" spans="1:50" ht="156.6" customHeight="1">
      <c r="A10" s="3">
        <v>8</v>
      </c>
      <c r="B10" s="3"/>
      <c r="C10" s="3"/>
      <c r="D10" s="105" t="s">
        <v>125</v>
      </c>
      <c r="E10" s="128"/>
      <c r="F10" s="35" t="s">
        <v>200</v>
      </c>
      <c r="G10" s="15" t="s">
        <v>123</v>
      </c>
      <c r="H10" s="98" t="s">
        <v>188</v>
      </c>
      <c r="I10" s="15" t="s">
        <v>124</v>
      </c>
      <c r="J10" s="23">
        <v>10209</v>
      </c>
      <c r="K10" s="75">
        <v>10209</v>
      </c>
      <c r="L10" s="74" t="s">
        <v>76</v>
      </c>
      <c r="M10" s="130"/>
      <c r="N10" s="134"/>
    </row>
    <row r="11" spans="1:50" ht="10.8" hidden="1" customHeight="1">
      <c r="A11" s="11">
        <v>9</v>
      </c>
      <c r="B11" s="11"/>
      <c r="C11" s="11"/>
      <c r="D11" s="11"/>
      <c r="E11" s="39"/>
      <c r="F11" s="35" t="s">
        <v>17</v>
      </c>
      <c r="G11" s="15"/>
      <c r="H11" s="15"/>
      <c r="I11" s="15"/>
      <c r="J11" s="23">
        <v>10000</v>
      </c>
      <c r="K11" s="75">
        <v>10000</v>
      </c>
      <c r="L11" s="74" t="s">
        <v>76</v>
      </c>
      <c r="M11" s="45"/>
      <c r="N11" s="48" t="s">
        <v>23</v>
      </c>
    </row>
    <row r="12" spans="1:50" ht="249" customHeight="1">
      <c r="A12" s="3">
        <v>10</v>
      </c>
      <c r="B12" s="3"/>
      <c r="C12" s="3"/>
      <c r="D12" s="106">
        <v>6</v>
      </c>
      <c r="E12" s="72">
        <v>71992</v>
      </c>
      <c r="F12" s="41" t="s">
        <v>197</v>
      </c>
      <c r="G12" s="14" t="s">
        <v>128</v>
      </c>
      <c r="H12" s="43" t="s">
        <v>126</v>
      </c>
      <c r="I12" s="14" t="s">
        <v>132</v>
      </c>
      <c r="J12" s="19">
        <v>60000</v>
      </c>
      <c r="K12" s="51">
        <v>71991.899999999994</v>
      </c>
      <c r="L12" s="74" t="s">
        <v>27</v>
      </c>
      <c r="M12" s="50" t="s">
        <v>116</v>
      </c>
      <c r="N12" s="71" t="s">
        <v>127</v>
      </c>
    </row>
    <row r="13" spans="1:50" ht="245.25" customHeight="1">
      <c r="A13" s="3">
        <v>12</v>
      </c>
      <c r="B13" s="3"/>
      <c r="C13" s="3"/>
      <c r="D13" s="106">
        <v>7</v>
      </c>
      <c r="E13" s="108">
        <v>243288</v>
      </c>
      <c r="F13" s="41" t="s">
        <v>198</v>
      </c>
      <c r="G13" s="52" t="s">
        <v>13</v>
      </c>
      <c r="H13" s="98" t="s">
        <v>94</v>
      </c>
      <c r="I13" s="52" t="s">
        <v>14</v>
      </c>
      <c r="J13" s="12">
        <v>296977.34999999998</v>
      </c>
      <c r="K13" s="12">
        <v>296977.34999999998</v>
      </c>
      <c r="L13" s="14" t="s">
        <v>27</v>
      </c>
      <c r="M13" s="50" t="s">
        <v>116</v>
      </c>
      <c r="N13" s="71" t="s">
        <v>135</v>
      </c>
    </row>
    <row r="14" spans="1:50" ht="52.5" customHeight="1">
      <c r="A14" s="6"/>
      <c r="B14" s="80"/>
      <c r="C14" s="80"/>
      <c r="D14" s="80"/>
      <c r="E14" s="79"/>
      <c r="F14" s="7"/>
      <c r="G14" s="135" t="s">
        <v>136</v>
      </c>
      <c r="H14" s="136"/>
      <c r="I14" s="136"/>
      <c r="J14" s="136"/>
      <c r="K14" s="81"/>
      <c r="L14" s="8"/>
      <c r="M14" s="118"/>
      <c r="N14" s="9"/>
    </row>
    <row r="15" spans="1:50" ht="173.25" customHeight="1">
      <c r="A15" s="3">
        <v>1</v>
      </c>
      <c r="B15" s="3"/>
      <c r="C15" s="3"/>
      <c r="D15" s="106">
        <v>8</v>
      </c>
      <c r="E15" s="72">
        <f xml:space="preserve"> 300000-150000</f>
        <v>150000</v>
      </c>
      <c r="F15" s="33" t="s">
        <v>19</v>
      </c>
      <c r="G15" s="14" t="s">
        <v>85</v>
      </c>
      <c r="H15" s="43" t="s">
        <v>189</v>
      </c>
      <c r="I15" s="30"/>
      <c r="J15" s="19">
        <v>299775.52</v>
      </c>
      <c r="K15" s="19"/>
      <c r="L15" s="14" t="s">
        <v>86</v>
      </c>
      <c r="M15" s="50" t="s">
        <v>116</v>
      </c>
      <c r="N15" s="71" t="s">
        <v>137</v>
      </c>
    </row>
    <row r="16" spans="1:50" ht="150" customHeight="1">
      <c r="A16" s="3"/>
      <c r="B16" s="3"/>
      <c r="C16" s="3"/>
      <c r="D16" s="106">
        <v>9</v>
      </c>
      <c r="E16" s="72">
        <v>160500</v>
      </c>
      <c r="F16" s="41" t="s">
        <v>115</v>
      </c>
      <c r="G16" s="14" t="s">
        <v>120</v>
      </c>
      <c r="H16" s="43" t="s">
        <v>196</v>
      </c>
      <c r="I16" s="14" t="s">
        <v>121</v>
      </c>
      <c r="J16" s="19">
        <v>500297.93</v>
      </c>
      <c r="K16" s="19">
        <v>625000</v>
      </c>
      <c r="L16" s="14" t="s">
        <v>25</v>
      </c>
      <c r="M16" s="45" t="s">
        <v>138</v>
      </c>
      <c r="N16" s="71" t="s">
        <v>242</v>
      </c>
    </row>
    <row r="17" spans="1:14" ht="231.75" customHeight="1">
      <c r="A17" s="3"/>
      <c r="B17" s="3"/>
      <c r="C17" s="3"/>
      <c r="D17" s="106">
        <v>11</v>
      </c>
      <c r="E17" s="72">
        <v>148488</v>
      </c>
      <c r="F17" s="42" t="s">
        <v>198</v>
      </c>
      <c r="G17" s="76" t="s">
        <v>13</v>
      </c>
      <c r="H17" s="97" t="s">
        <v>94</v>
      </c>
      <c r="I17" s="76" t="s">
        <v>14</v>
      </c>
      <c r="J17" s="77">
        <v>296977.34999999998</v>
      </c>
      <c r="K17" s="77">
        <v>296977.34999999998</v>
      </c>
      <c r="L17" s="78" t="s">
        <v>27</v>
      </c>
      <c r="M17" s="50" t="s">
        <v>116</v>
      </c>
      <c r="N17" s="71" t="s">
        <v>139</v>
      </c>
    </row>
    <row r="18" spans="1:14" ht="304.5" customHeight="1">
      <c r="A18" s="3">
        <v>2</v>
      </c>
      <c r="B18" s="3"/>
      <c r="C18" s="3"/>
      <c r="D18" s="106">
        <v>12</v>
      </c>
      <c r="E18" s="72">
        <v>2140000</v>
      </c>
      <c r="F18" s="33" t="s">
        <v>52</v>
      </c>
      <c r="G18" s="14"/>
      <c r="H18" s="43" t="s">
        <v>95</v>
      </c>
      <c r="I18" s="14"/>
      <c r="J18" s="19"/>
      <c r="K18" s="19"/>
      <c r="L18" s="14"/>
      <c r="M18" s="119" t="s">
        <v>140</v>
      </c>
      <c r="N18" s="71" t="s">
        <v>141</v>
      </c>
    </row>
    <row r="19" spans="1:14" ht="167.25" customHeight="1">
      <c r="A19" s="3">
        <v>3</v>
      </c>
      <c r="B19" s="3"/>
      <c r="C19" s="3"/>
      <c r="D19" s="106">
        <v>13</v>
      </c>
      <c r="E19" s="72">
        <f>1000000-300000</f>
        <v>700000</v>
      </c>
      <c r="F19" s="33" t="s">
        <v>20</v>
      </c>
      <c r="G19" s="14"/>
      <c r="H19" s="43" t="s">
        <v>142</v>
      </c>
      <c r="I19" s="14"/>
      <c r="J19" s="19"/>
      <c r="K19" s="19"/>
      <c r="L19" s="14"/>
      <c r="M19" s="45" t="s">
        <v>143</v>
      </c>
      <c r="N19" s="71" t="s">
        <v>244</v>
      </c>
    </row>
    <row r="20" spans="1:14" ht="196.5" customHeight="1">
      <c r="A20" s="3">
        <v>5</v>
      </c>
      <c r="B20" s="3"/>
      <c r="C20" s="3"/>
      <c r="D20" s="106">
        <v>14</v>
      </c>
      <c r="E20" s="127">
        <f>1430000+8082</f>
        <v>1438082</v>
      </c>
      <c r="F20" s="33" t="s">
        <v>84</v>
      </c>
      <c r="G20" s="14" t="s">
        <v>28</v>
      </c>
      <c r="H20" s="43" t="s">
        <v>96</v>
      </c>
      <c r="I20" s="14" t="s">
        <v>39</v>
      </c>
      <c r="J20" s="19" t="s">
        <v>144</v>
      </c>
      <c r="K20" s="19">
        <v>959459.04</v>
      </c>
      <c r="L20" s="14" t="s">
        <v>59</v>
      </c>
      <c r="M20" s="50" t="s">
        <v>114</v>
      </c>
      <c r="N20" s="71" t="s">
        <v>243</v>
      </c>
    </row>
    <row r="21" spans="1:14" ht="267.75" customHeight="1">
      <c r="A21" s="3"/>
      <c r="B21" s="3"/>
      <c r="C21" s="3"/>
      <c r="D21" s="111" t="s">
        <v>145</v>
      </c>
      <c r="E21" s="131"/>
      <c r="F21" s="33" t="s">
        <v>201</v>
      </c>
      <c r="G21" s="14" t="s">
        <v>7</v>
      </c>
      <c r="H21" s="43" t="s">
        <v>146</v>
      </c>
      <c r="I21" s="14" t="s">
        <v>62</v>
      </c>
      <c r="J21" s="19">
        <v>465040.25</v>
      </c>
      <c r="K21" s="19">
        <v>465040.25</v>
      </c>
      <c r="L21" s="14" t="s">
        <v>78</v>
      </c>
      <c r="M21" s="50" t="s">
        <v>147</v>
      </c>
      <c r="N21" s="71" t="s">
        <v>148</v>
      </c>
    </row>
    <row r="22" spans="1:14" ht="93" customHeight="1">
      <c r="A22" s="3">
        <v>6</v>
      </c>
      <c r="B22" s="3"/>
      <c r="C22" s="3"/>
      <c r="D22" s="106">
        <v>15</v>
      </c>
      <c r="E22" s="72">
        <v>100000</v>
      </c>
      <c r="F22" s="33" t="s">
        <v>21</v>
      </c>
      <c r="G22" s="14"/>
      <c r="H22" s="96"/>
      <c r="I22" s="14"/>
      <c r="J22" s="19"/>
      <c r="K22" s="19"/>
      <c r="L22" s="14"/>
      <c r="M22" s="27"/>
      <c r="N22" s="71" t="s">
        <v>203</v>
      </c>
    </row>
    <row r="23" spans="1:14" ht="151.5" customHeight="1">
      <c r="A23" s="3">
        <v>7</v>
      </c>
      <c r="B23" s="3"/>
      <c r="C23" s="3"/>
      <c r="D23" s="106">
        <v>16</v>
      </c>
      <c r="E23" s="127">
        <f>715000-300000</f>
        <v>415000</v>
      </c>
      <c r="F23" s="33" t="s">
        <v>207</v>
      </c>
      <c r="G23" s="112">
        <v>42142</v>
      </c>
      <c r="H23" s="98"/>
      <c r="I23" s="17"/>
      <c r="J23" s="23"/>
      <c r="K23" s="23"/>
      <c r="L23" s="15"/>
      <c r="M23" s="50" t="s">
        <v>150</v>
      </c>
      <c r="N23" s="50" t="s">
        <v>149</v>
      </c>
    </row>
    <row r="24" spans="1:14" ht="169.5" customHeight="1">
      <c r="A24" s="3"/>
      <c r="B24" s="3"/>
      <c r="C24" s="3"/>
      <c r="D24" s="111" t="s">
        <v>151</v>
      </c>
      <c r="E24" s="131"/>
      <c r="F24" s="57" t="s">
        <v>202</v>
      </c>
      <c r="G24" s="113" t="s">
        <v>63</v>
      </c>
      <c r="H24" s="99" t="s">
        <v>152</v>
      </c>
      <c r="I24" s="15" t="s">
        <v>70</v>
      </c>
      <c r="J24" s="23">
        <v>7822.8</v>
      </c>
      <c r="K24" s="23">
        <v>7822.8</v>
      </c>
      <c r="L24" s="15" t="s">
        <v>67</v>
      </c>
      <c r="M24" s="50" t="s">
        <v>153</v>
      </c>
      <c r="N24" s="31"/>
    </row>
    <row r="25" spans="1:14" ht="164.25" customHeight="1">
      <c r="A25" s="3"/>
      <c r="B25" s="3"/>
      <c r="C25" s="3"/>
      <c r="D25" s="106">
        <v>17</v>
      </c>
      <c r="E25" s="72">
        <v>300000</v>
      </c>
      <c r="F25" s="33" t="s">
        <v>72</v>
      </c>
      <c r="G25" s="56" t="s">
        <v>87</v>
      </c>
      <c r="H25" s="98" t="s">
        <v>97</v>
      </c>
      <c r="I25" s="17"/>
      <c r="J25" s="23">
        <v>298000</v>
      </c>
      <c r="K25" s="23"/>
      <c r="L25" s="15"/>
      <c r="M25" s="50" t="s">
        <v>116</v>
      </c>
      <c r="N25" s="50" t="s">
        <v>204</v>
      </c>
    </row>
    <row r="26" spans="1:14" ht="237.75" customHeight="1">
      <c r="A26" s="3">
        <v>8</v>
      </c>
      <c r="B26" s="3"/>
      <c r="C26" s="3"/>
      <c r="D26" s="106">
        <v>18</v>
      </c>
      <c r="E26" s="72">
        <f>715000-215000</f>
        <v>500000</v>
      </c>
      <c r="F26" s="33" t="s">
        <v>206</v>
      </c>
      <c r="G26" s="14" t="s">
        <v>35</v>
      </c>
      <c r="H26" s="98" t="s">
        <v>205</v>
      </c>
      <c r="I26" s="15" t="s">
        <v>73</v>
      </c>
      <c r="J26" s="23">
        <v>307500</v>
      </c>
      <c r="K26" s="19">
        <v>199444.5</v>
      </c>
      <c r="L26" s="15" t="s">
        <v>53</v>
      </c>
      <c r="M26" s="50" t="s">
        <v>116</v>
      </c>
      <c r="N26" s="50" t="s">
        <v>154</v>
      </c>
    </row>
    <row r="27" spans="1:14" ht="139.5" customHeight="1">
      <c r="A27" s="3">
        <v>9</v>
      </c>
      <c r="B27" s="3"/>
      <c r="C27" s="3"/>
      <c r="D27" s="106">
        <v>19</v>
      </c>
      <c r="E27" s="127">
        <v>715000</v>
      </c>
      <c r="F27" s="33" t="s">
        <v>208</v>
      </c>
      <c r="G27" s="14" t="s">
        <v>7</v>
      </c>
      <c r="H27" s="98"/>
      <c r="I27" s="17"/>
      <c r="J27" s="23"/>
      <c r="K27" s="23"/>
      <c r="L27" s="15"/>
      <c r="M27" s="13"/>
      <c r="N27" s="33"/>
    </row>
    <row r="28" spans="1:14" ht="206.25" customHeight="1">
      <c r="A28" s="3"/>
      <c r="B28" s="3"/>
      <c r="C28" s="3"/>
      <c r="D28" s="111" t="s">
        <v>155</v>
      </c>
      <c r="E28" s="137"/>
      <c r="F28" s="33" t="s">
        <v>157</v>
      </c>
      <c r="G28" s="14" t="s">
        <v>36</v>
      </c>
      <c r="H28" s="98" t="s">
        <v>222</v>
      </c>
      <c r="I28" s="15" t="s">
        <v>57</v>
      </c>
      <c r="J28" s="23">
        <v>434800.01</v>
      </c>
      <c r="K28" s="51">
        <v>299980.78999999998</v>
      </c>
      <c r="L28" s="15" t="s">
        <v>79</v>
      </c>
      <c r="M28" s="50" t="s">
        <v>158</v>
      </c>
      <c r="N28" s="71"/>
    </row>
    <row r="29" spans="1:14" ht="189.75" customHeight="1">
      <c r="A29" s="3"/>
      <c r="B29" s="3"/>
      <c r="C29" s="3"/>
      <c r="D29" s="111" t="s">
        <v>156</v>
      </c>
      <c r="E29" s="131"/>
      <c r="F29" s="33" t="s">
        <v>209</v>
      </c>
      <c r="G29" s="60" t="s">
        <v>68</v>
      </c>
      <c r="H29" s="100" t="s">
        <v>159</v>
      </c>
      <c r="I29" s="17"/>
      <c r="J29" s="24">
        <v>344421.41</v>
      </c>
      <c r="K29" s="51" t="s">
        <v>74</v>
      </c>
      <c r="L29" s="15"/>
      <c r="M29" s="98"/>
      <c r="N29" s="32" t="s">
        <v>210</v>
      </c>
    </row>
    <row r="30" spans="1:14" ht="409.6" customHeight="1">
      <c r="A30" s="3">
        <v>10</v>
      </c>
      <c r="B30" s="3"/>
      <c r="C30" s="3"/>
      <c r="D30" s="106">
        <v>20</v>
      </c>
      <c r="E30" s="72">
        <f>2140000-320000+320000</f>
        <v>2140000</v>
      </c>
      <c r="F30" s="33" t="s">
        <v>160</v>
      </c>
      <c r="G30" s="14" t="s">
        <v>61</v>
      </c>
      <c r="H30" s="98" t="s">
        <v>161</v>
      </c>
      <c r="I30" s="17"/>
      <c r="J30" s="23">
        <v>1820000</v>
      </c>
      <c r="K30" s="23"/>
      <c r="L30" s="15"/>
      <c r="M30" s="50" t="s">
        <v>162</v>
      </c>
      <c r="N30" s="32" t="s">
        <v>210</v>
      </c>
    </row>
    <row r="31" spans="1:14" ht="191.25" customHeight="1">
      <c r="A31" s="3">
        <v>11</v>
      </c>
      <c r="B31" s="3"/>
      <c r="C31" s="3"/>
      <c r="D31" s="106">
        <v>21</v>
      </c>
      <c r="E31" s="72">
        <f>50000-8082</f>
        <v>41918</v>
      </c>
      <c r="F31" s="33" t="s">
        <v>22</v>
      </c>
      <c r="G31" s="44">
        <v>41662</v>
      </c>
      <c r="H31" s="98" t="s">
        <v>98</v>
      </c>
      <c r="I31" s="15" t="s">
        <v>50</v>
      </c>
      <c r="J31" s="23">
        <v>48000</v>
      </c>
      <c r="K31" s="23">
        <v>41918.400000000001</v>
      </c>
      <c r="L31" s="15" t="s">
        <v>32</v>
      </c>
      <c r="M31" s="50" t="s">
        <v>89</v>
      </c>
      <c r="N31" s="18"/>
    </row>
    <row r="32" spans="1:14" ht="144" customHeight="1">
      <c r="A32" s="3">
        <v>12</v>
      </c>
      <c r="B32" s="3"/>
      <c r="C32" s="3"/>
      <c r="D32" s="106">
        <v>22</v>
      </c>
      <c r="E32" s="72">
        <f>650000-325000</f>
        <v>325000</v>
      </c>
      <c r="F32" s="33" t="s">
        <v>164</v>
      </c>
      <c r="G32" s="14" t="s">
        <v>65</v>
      </c>
      <c r="H32" s="43" t="s">
        <v>99</v>
      </c>
      <c r="I32" s="30"/>
      <c r="J32" s="19">
        <v>321351</v>
      </c>
      <c r="K32" s="72">
        <v>207884.65</v>
      </c>
      <c r="L32" s="14" t="s">
        <v>66</v>
      </c>
      <c r="M32" s="27"/>
      <c r="N32" s="32" t="s">
        <v>210</v>
      </c>
    </row>
    <row r="33" spans="1:14" ht="171" customHeight="1">
      <c r="A33" s="3">
        <v>13</v>
      </c>
      <c r="B33" s="3"/>
      <c r="C33" s="3"/>
      <c r="D33" s="106">
        <v>23</v>
      </c>
      <c r="E33" s="72">
        <v>70000</v>
      </c>
      <c r="F33" s="33" t="s">
        <v>223</v>
      </c>
      <c r="G33" s="14" t="s">
        <v>29</v>
      </c>
      <c r="H33" s="43" t="s">
        <v>163</v>
      </c>
      <c r="I33" s="44">
        <v>42082</v>
      </c>
      <c r="J33" s="19">
        <v>60000</v>
      </c>
      <c r="K33" s="19">
        <v>62960.63</v>
      </c>
      <c r="L33" s="14" t="s">
        <v>81</v>
      </c>
      <c r="M33" s="50" t="s">
        <v>181</v>
      </c>
      <c r="N33" s="31"/>
    </row>
    <row r="34" spans="1:14" ht="260.25" customHeight="1">
      <c r="A34" s="3">
        <v>14</v>
      </c>
      <c r="B34" s="3"/>
      <c r="C34" s="3"/>
      <c r="D34" s="106">
        <v>24</v>
      </c>
      <c r="E34" s="72">
        <f>350000</f>
        <v>350000</v>
      </c>
      <c r="F34" s="33" t="s">
        <v>165</v>
      </c>
      <c r="G34" s="14" t="s">
        <v>90</v>
      </c>
      <c r="H34" s="43" t="s">
        <v>211</v>
      </c>
      <c r="I34" s="14"/>
      <c r="J34" s="19" t="s">
        <v>75</v>
      </c>
      <c r="K34" s="19"/>
      <c r="L34" s="14"/>
      <c r="M34" s="45" t="s">
        <v>166</v>
      </c>
      <c r="N34" s="45" t="s">
        <v>167</v>
      </c>
    </row>
    <row r="35" spans="1:14" ht="153.75" customHeight="1">
      <c r="A35" s="3">
        <v>15</v>
      </c>
      <c r="B35" s="3"/>
      <c r="C35" s="3"/>
      <c r="D35" s="106">
        <v>25</v>
      </c>
      <c r="E35" s="72">
        <v>70000</v>
      </c>
      <c r="F35" s="33" t="s">
        <v>224</v>
      </c>
      <c r="G35" s="25" t="s">
        <v>16</v>
      </c>
      <c r="H35" s="101" t="s">
        <v>110</v>
      </c>
      <c r="I35" s="25" t="s">
        <v>18</v>
      </c>
      <c r="J35" s="83">
        <v>50000</v>
      </c>
      <c r="K35" s="25">
        <v>42250.5</v>
      </c>
      <c r="L35" s="84" t="s">
        <v>91</v>
      </c>
      <c r="M35" s="117" t="s">
        <v>169</v>
      </c>
      <c r="N35" s="71" t="s">
        <v>168</v>
      </c>
    </row>
    <row r="36" spans="1:14" ht="174" customHeight="1">
      <c r="A36" s="3">
        <v>16</v>
      </c>
      <c r="B36" s="3"/>
      <c r="C36" s="3"/>
      <c r="D36" s="106">
        <v>26</v>
      </c>
      <c r="E36" s="72">
        <v>50000</v>
      </c>
      <c r="F36" s="33" t="s">
        <v>212</v>
      </c>
      <c r="G36" s="14" t="s">
        <v>42</v>
      </c>
      <c r="H36" s="43" t="s">
        <v>101</v>
      </c>
      <c r="I36" s="14" t="s">
        <v>62</v>
      </c>
      <c r="J36" s="19">
        <v>50000</v>
      </c>
      <c r="K36" s="19">
        <v>30135</v>
      </c>
      <c r="L36" s="14" t="s">
        <v>43</v>
      </c>
      <c r="M36" s="117" t="s">
        <v>169</v>
      </c>
      <c r="N36" s="32"/>
    </row>
    <row r="37" spans="1:14" ht="238.5" customHeight="1">
      <c r="A37" s="3">
        <v>17</v>
      </c>
      <c r="B37" s="3"/>
      <c r="C37" s="3"/>
      <c r="D37" s="106">
        <v>27</v>
      </c>
      <c r="E37" s="72">
        <f>400000-200000-2000</f>
        <v>198000</v>
      </c>
      <c r="F37" s="33" t="s">
        <v>213</v>
      </c>
      <c r="G37" s="14" t="s">
        <v>48</v>
      </c>
      <c r="H37" s="43" t="s">
        <v>100</v>
      </c>
      <c r="I37" s="85" t="s">
        <v>64</v>
      </c>
      <c r="J37" s="19">
        <v>92058.240000000005</v>
      </c>
      <c r="K37" s="19">
        <v>52029</v>
      </c>
      <c r="L37" s="14" t="s">
        <v>49</v>
      </c>
      <c r="M37" s="117" t="s">
        <v>169</v>
      </c>
      <c r="N37" s="71"/>
    </row>
    <row r="38" spans="1:14" ht="268.5" customHeight="1">
      <c r="A38" s="3">
        <v>18</v>
      </c>
      <c r="B38" s="3"/>
      <c r="C38" s="3"/>
      <c r="D38" s="106">
        <v>28</v>
      </c>
      <c r="E38" s="72">
        <f>100000-2000</f>
        <v>98000</v>
      </c>
      <c r="F38" s="33" t="s">
        <v>214</v>
      </c>
      <c r="G38" s="86" t="s">
        <v>33</v>
      </c>
      <c r="H38" s="43" t="s">
        <v>102</v>
      </c>
      <c r="I38" s="85" t="s">
        <v>55</v>
      </c>
      <c r="J38" s="19">
        <v>95126.85</v>
      </c>
      <c r="K38" s="19">
        <v>48585</v>
      </c>
      <c r="L38" s="14" t="s">
        <v>49</v>
      </c>
      <c r="M38" s="26" t="s">
        <v>169</v>
      </c>
      <c r="N38" s="71"/>
    </row>
    <row r="39" spans="1:14" ht="135" customHeight="1">
      <c r="A39" s="3">
        <v>19</v>
      </c>
      <c r="B39" s="3"/>
      <c r="C39" s="3"/>
      <c r="D39" s="106">
        <v>29</v>
      </c>
      <c r="E39" s="72">
        <v>150000</v>
      </c>
      <c r="F39" s="46" t="s">
        <v>170</v>
      </c>
      <c r="G39" s="52" t="s">
        <v>88</v>
      </c>
      <c r="H39" s="98" t="s">
        <v>103</v>
      </c>
      <c r="I39" s="73"/>
      <c r="J39" s="12">
        <v>150000</v>
      </c>
      <c r="K39" s="73"/>
      <c r="L39" s="73"/>
      <c r="M39" s="138"/>
      <c r="N39" s="50" t="s">
        <v>215</v>
      </c>
    </row>
    <row r="40" spans="1:14" ht="169.95" customHeight="1">
      <c r="A40" s="3">
        <v>20</v>
      </c>
      <c r="B40" s="3"/>
      <c r="C40" s="3"/>
      <c r="D40" s="106">
        <v>30</v>
      </c>
      <c r="E40" s="72">
        <f>80000-40000</f>
        <v>40000</v>
      </c>
      <c r="F40" s="46" t="s">
        <v>171</v>
      </c>
      <c r="G40" s="53" t="s">
        <v>54</v>
      </c>
      <c r="H40" s="98" t="s">
        <v>104</v>
      </c>
      <c r="I40" s="52" t="s">
        <v>71</v>
      </c>
      <c r="J40" s="52">
        <v>25503.61</v>
      </c>
      <c r="K40" s="52">
        <v>21885.39</v>
      </c>
      <c r="L40" s="15" t="s">
        <v>77</v>
      </c>
      <c r="M40" s="13" t="s">
        <v>114</v>
      </c>
      <c r="N40" s="54"/>
    </row>
    <row r="41" spans="1:14" ht="186" customHeight="1">
      <c r="A41" s="3">
        <v>21</v>
      </c>
      <c r="B41" s="3"/>
      <c r="C41" s="3"/>
      <c r="D41" s="106">
        <v>31</v>
      </c>
      <c r="E41" s="72">
        <f>70000</f>
        <v>70000</v>
      </c>
      <c r="F41" s="35" t="s">
        <v>216</v>
      </c>
      <c r="G41" s="14" t="s">
        <v>29</v>
      </c>
      <c r="H41" s="43" t="s">
        <v>172</v>
      </c>
      <c r="I41" s="14" t="s">
        <v>70</v>
      </c>
      <c r="J41" s="19">
        <v>70000</v>
      </c>
      <c r="K41" s="19">
        <v>27298.62</v>
      </c>
      <c r="L41" s="14" t="s">
        <v>41</v>
      </c>
      <c r="M41" s="26" t="s">
        <v>169</v>
      </c>
      <c r="N41" s="71"/>
    </row>
    <row r="42" spans="1:14" ht="176.4" customHeight="1">
      <c r="A42" s="3">
        <v>22</v>
      </c>
      <c r="B42" s="11"/>
      <c r="C42" s="11"/>
      <c r="D42" s="106">
        <v>32</v>
      </c>
      <c r="E42" s="115">
        <f>80000-51710</f>
        <v>28290</v>
      </c>
      <c r="F42" s="34" t="s">
        <v>217</v>
      </c>
      <c r="G42" s="60" t="s">
        <v>30</v>
      </c>
      <c r="H42" s="49" t="s">
        <v>173</v>
      </c>
      <c r="I42" s="60" t="s">
        <v>55</v>
      </c>
      <c r="J42" s="24">
        <v>65045.65</v>
      </c>
      <c r="K42" s="24">
        <v>28290</v>
      </c>
      <c r="L42" s="60" t="s">
        <v>174</v>
      </c>
      <c r="M42" s="117" t="s">
        <v>169</v>
      </c>
      <c r="N42" s="102" t="s">
        <v>175</v>
      </c>
    </row>
    <row r="43" spans="1:14" ht="124.5" customHeight="1">
      <c r="A43" s="3">
        <v>23</v>
      </c>
      <c r="B43" s="11"/>
      <c r="C43" s="11"/>
      <c r="D43" s="105">
        <v>33</v>
      </c>
      <c r="E43" s="115">
        <f>20000+10000</f>
        <v>30000</v>
      </c>
      <c r="F43" s="34" t="s">
        <v>218</v>
      </c>
      <c r="G43" s="60" t="s">
        <v>38</v>
      </c>
      <c r="H43" s="49" t="s">
        <v>105</v>
      </c>
      <c r="I43" s="60" t="s">
        <v>60</v>
      </c>
      <c r="J43" s="24">
        <v>20000</v>
      </c>
      <c r="K43" s="24">
        <v>22300</v>
      </c>
      <c r="L43" s="60" t="s">
        <v>37</v>
      </c>
      <c r="M43" s="117" t="s">
        <v>169</v>
      </c>
      <c r="N43" s="54"/>
    </row>
    <row r="44" spans="1:14" ht="132.75" customHeight="1">
      <c r="A44" s="3">
        <v>24</v>
      </c>
      <c r="B44" s="3"/>
      <c r="C44" s="3"/>
      <c r="D44" s="105">
        <v>34</v>
      </c>
      <c r="E44" s="72">
        <v>20000</v>
      </c>
      <c r="F44" s="34" t="s">
        <v>219</v>
      </c>
      <c r="G44" s="60" t="s">
        <v>44</v>
      </c>
      <c r="H44" s="49" t="s">
        <v>106</v>
      </c>
      <c r="I44" s="60" t="s">
        <v>64</v>
      </c>
      <c r="J44" s="24">
        <v>20000</v>
      </c>
      <c r="K44" s="87">
        <v>17760</v>
      </c>
      <c r="L44" s="60" t="s">
        <v>176</v>
      </c>
      <c r="M44" s="117" t="s">
        <v>169</v>
      </c>
      <c r="N44" s="40"/>
    </row>
    <row r="45" spans="1:14" ht="273" customHeight="1">
      <c r="A45" s="3">
        <v>25</v>
      </c>
      <c r="B45" s="11"/>
      <c r="C45" s="11"/>
      <c r="D45" s="105">
        <v>35</v>
      </c>
      <c r="E45" s="115">
        <f>100000-50000</f>
        <v>50000</v>
      </c>
      <c r="F45" s="34" t="s">
        <v>220</v>
      </c>
      <c r="G45" s="14" t="s">
        <v>38</v>
      </c>
      <c r="H45" s="43" t="s">
        <v>221</v>
      </c>
      <c r="I45" s="60" t="s">
        <v>69</v>
      </c>
      <c r="J45" s="24">
        <v>20000</v>
      </c>
      <c r="K45" s="24">
        <v>11685</v>
      </c>
      <c r="L45" s="60" t="s">
        <v>51</v>
      </c>
      <c r="M45" s="117" t="s">
        <v>169</v>
      </c>
      <c r="N45" s="43"/>
    </row>
    <row r="46" spans="1:14" ht="210.6" customHeight="1">
      <c r="A46" s="3"/>
      <c r="B46" s="11"/>
      <c r="C46" s="11"/>
      <c r="D46" s="105">
        <v>36</v>
      </c>
      <c r="E46" s="115">
        <v>200000</v>
      </c>
      <c r="F46" s="34" t="s">
        <v>225</v>
      </c>
      <c r="G46" s="88">
        <v>42136</v>
      </c>
      <c r="H46" s="49" t="s">
        <v>107</v>
      </c>
      <c r="I46" s="60"/>
      <c r="J46" s="24" t="s">
        <v>82</v>
      </c>
      <c r="K46" s="24"/>
      <c r="L46" s="60"/>
      <c r="M46" s="98"/>
      <c r="N46" s="54" t="s">
        <v>240</v>
      </c>
    </row>
    <row r="47" spans="1:14" ht="292.2" customHeight="1">
      <c r="A47" s="3">
        <v>27</v>
      </c>
      <c r="B47" s="3"/>
      <c r="C47" s="3"/>
      <c r="D47" s="105">
        <v>37</v>
      </c>
      <c r="E47" s="72">
        <f>200000-140000</f>
        <v>60000</v>
      </c>
      <c r="F47" s="36" t="s">
        <v>226</v>
      </c>
      <c r="G47" s="14" t="s">
        <v>31</v>
      </c>
      <c r="H47" s="43" t="s">
        <v>108</v>
      </c>
      <c r="I47" s="44">
        <v>42094</v>
      </c>
      <c r="J47" s="19">
        <v>80000</v>
      </c>
      <c r="K47" s="51">
        <v>24150</v>
      </c>
      <c r="L47" s="14" t="s">
        <v>40</v>
      </c>
      <c r="M47" s="117" t="s">
        <v>169</v>
      </c>
      <c r="N47" s="54"/>
    </row>
    <row r="48" spans="1:14" ht="171.75" customHeight="1">
      <c r="A48" s="3">
        <v>28</v>
      </c>
      <c r="B48" s="3"/>
      <c r="C48" s="3"/>
      <c r="D48" s="105">
        <v>38</v>
      </c>
      <c r="E48" s="114">
        <f>55000-27500+27500</f>
        <v>55000</v>
      </c>
      <c r="F48" s="35" t="s">
        <v>227</v>
      </c>
      <c r="G48" s="14"/>
      <c r="H48" s="43"/>
      <c r="I48" s="14"/>
      <c r="J48" s="19"/>
      <c r="K48" s="19"/>
      <c r="L48" s="14"/>
      <c r="M48" s="100" t="s">
        <v>177</v>
      </c>
      <c r="N48" s="45" t="s">
        <v>239</v>
      </c>
    </row>
    <row r="49" spans="1:14" ht="164.25" customHeight="1">
      <c r="A49" s="47"/>
      <c r="B49" s="47"/>
      <c r="C49" s="47"/>
      <c r="D49" s="116">
        <v>39</v>
      </c>
      <c r="E49" s="72">
        <v>50000</v>
      </c>
      <c r="F49" s="35" t="s">
        <v>228</v>
      </c>
      <c r="G49" s="14" t="s">
        <v>83</v>
      </c>
      <c r="H49" s="43" t="s">
        <v>109</v>
      </c>
      <c r="I49" s="14"/>
      <c r="J49" s="19"/>
      <c r="K49" s="19"/>
      <c r="L49" s="14"/>
      <c r="M49" s="100" t="s">
        <v>177</v>
      </c>
      <c r="N49" s="45" t="s">
        <v>109</v>
      </c>
    </row>
    <row r="50" spans="1:14" ht="221.25" customHeight="1">
      <c r="A50" s="47"/>
      <c r="B50" s="47"/>
      <c r="C50" s="47"/>
      <c r="D50" s="116">
        <v>40</v>
      </c>
      <c r="E50" s="72">
        <v>50000</v>
      </c>
      <c r="F50" s="35" t="s">
        <v>229</v>
      </c>
      <c r="G50" s="14" t="s">
        <v>56</v>
      </c>
      <c r="H50" s="43" t="s">
        <v>178</v>
      </c>
      <c r="I50" s="14"/>
      <c r="J50" s="19">
        <v>50000</v>
      </c>
      <c r="K50" s="19"/>
      <c r="L50" s="14"/>
      <c r="M50" s="100"/>
      <c r="N50" s="71" t="s">
        <v>230</v>
      </c>
    </row>
    <row r="51" spans="1:14" ht="197.25" customHeight="1">
      <c r="A51" s="47"/>
      <c r="B51" s="47"/>
      <c r="C51" s="47"/>
      <c r="D51" s="116">
        <v>41</v>
      </c>
      <c r="E51" s="72">
        <v>50000</v>
      </c>
      <c r="F51" s="35" t="s">
        <v>231</v>
      </c>
      <c r="G51" s="14" t="s">
        <v>80</v>
      </c>
      <c r="H51" s="139" t="s">
        <v>179</v>
      </c>
      <c r="I51" s="14"/>
      <c r="J51" s="19">
        <v>50000</v>
      </c>
      <c r="K51" s="19"/>
      <c r="L51" s="14"/>
      <c r="M51" s="100"/>
      <c r="N51" s="45" t="s">
        <v>180</v>
      </c>
    </row>
    <row r="52" spans="1:14" ht="215.25" customHeight="1">
      <c r="A52" s="47"/>
      <c r="B52" s="47"/>
      <c r="C52" s="47"/>
      <c r="D52" s="116">
        <v>42</v>
      </c>
      <c r="E52" s="72">
        <v>40000</v>
      </c>
      <c r="F52" s="35" t="s">
        <v>232</v>
      </c>
      <c r="G52" s="14"/>
      <c r="H52" s="43" t="s">
        <v>182</v>
      </c>
      <c r="I52" s="14"/>
      <c r="J52" s="19"/>
      <c r="K52" s="19"/>
      <c r="L52" s="14"/>
      <c r="M52" s="100"/>
      <c r="N52" s="71" t="s">
        <v>183</v>
      </c>
    </row>
    <row r="53" spans="1:14" ht="271.95" customHeight="1">
      <c r="A53" s="47"/>
      <c r="B53" s="47"/>
      <c r="C53" s="47"/>
      <c r="D53" s="116">
        <v>43</v>
      </c>
      <c r="E53" s="72">
        <f>25000+51710+2000</f>
        <v>78710</v>
      </c>
      <c r="F53" s="35" t="s">
        <v>34</v>
      </c>
      <c r="G53" s="14" t="s">
        <v>58</v>
      </c>
      <c r="H53" s="43" t="s">
        <v>184</v>
      </c>
      <c r="I53" s="14" t="s">
        <v>70</v>
      </c>
      <c r="J53" s="19">
        <v>76875</v>
      </c>
      <c r="K53" s="19">
        <v>76875</v>
      </c>
      <c r="L53" s="14" t="s">
        <v>53</v>
      </c>
      <c r="M53" s="100" t="s">
        <v>116</v>
      </c>
      <c r="N53" s="71"/>
    </row>
    <row r="54" spans="1:14" ht="35.25" customHeight="1">
      <c r="A54" s="20"/>
      <c r="B54" s="104"/>
      <c r="C54" s="104"/>
      <c r="D54" s="104"/>
      <c r="E54" s="89"/>
      <c r="F54" s="37"/>
      <c r="G54" s="21"/>
      <c r="H54" s="21"/>
      <c r="I54" s="21"/>
      <c r="J54" s="90"/>
      <c r="K54" s="21"/>
      <c r="L54" s="91"/>
      <c r="M54" s="22"/>
      <c r="N54" s="103"/>
    </row>
    <row r="55" spans="1:14" ht="110.25" customHeight="1">
      <c r="A55" s="10">
        <v>1</v>
      </c>
      <c r="B55" s="10"/>
      <c r="C55" s="10"/>
      <c r="D55" s="3"/>
      <c r="E55" s="132">
        <v>170000</v>
      </c>
      <c r="F55" s="35" t="s">
        <v>235</v>
      </c>
      <c r="G55" s="15"/>
      <c r="H55" s="15"/>
      <c r="I55" s="15"/>
      <c r="J55" s="23"/>
      <c r="K55" s="15"/>
      <c r="L55" s="92"/>
      <c r="M55" s="13"/>
      <c r="N55" s="55"/>
    </row>
    <row r="56" spans="1:14" ht="79.5" customHeight="1">
      <c r="A56" s="5">
        <v>2</v>
      </c>
      <c r="B56" s="5"/>
      <c r="C56" s="5"/>
      <c r="D56" s="121">
        <v>1</v>
      </c>
      <c r="E56" s="132"/>
      <c r="F56" s="38" t="s">
        <v>236</v>
      </c>
      <c r="G56" s="93"/>
      <c r="H56" s="93"/>
      <c r="I56" s="93"/>
      <c r="J56" s="19">
        <v>25000</v>
      </c>
      <c r="K56" s="94"/>
      <c r="L56" s="95"/>
      <c r="M56" s="28"/>
      <c r="N56" s="55" t="s">
        <v>233</v>
      </c>
    </row>
    <row r="57" spans="1:14" ht="93.75" customHeight="1">
      <c r="A57" s="5"/>
      <c r="B57" s="5"/>
      <c r="C57" s="5"/>
      <c r="D57" s="121">
        <v>2</v>
      </c>
      <c r="E57" s="132"/>
      <c r="F57" s="38" t="s">
        <v>237</v>
      </c>
      <c r="G57" s="14" t="s">
        <v>185</v>
      </c>
      <c r="H57" s="93"/>
      <c r="I57" s="93"/>
      <c r="J57" s="19">
        <v>130000</v>
      </c>
      <c r="K57" s="94"/>
      <c r="L57" s="95"/>
      <c r="M57" s="28"/>
      <c r="N57" s="55" t="s">
        <v>234</v>
      </c>
    </row>
    <row r="58" spans="1:14" ht="95.25" customHeight="1">
      <c r="A58" s="5">
        <v>4</v>
      </c>
      <c r="B58" s="5"/>
      <c r="C58" s="5"/>
      <c r="D58" s="121">
        <v>3</v>
      </c>
      <c r="E58" s="132"/>
      <c r="F58" s="38" t="s">
        <v>238</v>
      </c>
      <c r="G58" s="14" t="s">
        <v>45</v>
      </c>
      <c r="H58" s="14"/>
      <c r="I58" s="14"/>
      <c r="J58" s="19">
        <v>15000</v>
      </c>
      <c r="K58" s="120">
        <v>14500</v>
      </c>
      <c r="L58" s="74" t="s">
        <v>46</v>
      </c>
      <c r="M58" s="27" t="s">
        <v>47</v>
      </c>
      <c r="N58" s="45"/>
    </row>
    <row r="59" spans="1:14">
      <c r="E59" s="82"/>
      <c r="F59" s="82"/>
      <c r="G59" s="82"/>
      <c r="H59" s="82"/>
      <c r="I59" s="82"/>
      <c r="J59" s="82"/>
      <c r="K59" s="82"/>
      <c r="L59" s="82"/>
      <c r="M59" s="82"/>
      <c r="N59" s="82"/>
    </row>
    <row r="60" spans="1:14">
      <c r="E60" s="82"/>
      <c r="F60" s="82"/>
      <c r="G60" s="82"/>
      <c r="H60" s="82"/>
      <c r="I60" s="82"/>
      <c r="J60" s="82"/>
      <c r="K60" s="82"/>
      <c r="L60" s="82"/>
      <c r="M60" s="82"/>
      <c r="N60" s="82"/>
    </row>
  </sheetData>
  <mergeCells count="9">
    <mergeCell ref="N9:N10"/>
    <mergeCell ref="G14:J14"/>
    <mergeCell ref="E20:E21"/>
    <mergeCell ref="E27:E29"/>
    <mergeCell ref="K1:M1"/>
    <mergeCell ref="E9:E10"/>
    <mergeCell ref="M9:M10"/>
    <mergeCell ref="E23:E24"/>
    <mergeCell ref="E55:E58"/>
  </mergeCells>
  <printOptions horizontalCentered="1"/>
  <pageMargins left="0.74803149606299213" right="0" top="0.78740157480314965" bottom="0" header="0.31496062992125984" footer="0.51181102362204722"/>
  <pageSetup paperSize="9" scale="29" orientation="landscape" r:id="rId1"/>
  <headerFooter>
    <oddHeader>&amp;C&amp;16Strona &amp;P</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PLAN_2015</vt:lpstr>
      <vt:lpstr>PLAN_2015!Obszar_wydruku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A0605</dc:creator>
  <cp:lastModifiedBy>B0107</cp:lastModifiedBy>
  <cp:lastPrinted>2015-05-27T12:40:05Z</cp:lastPrinted>
  <dcterms:created xsi:type="dcterms:W3CDTF">2013-07-22T10:37:31Z</dcterms:created>
  <dcterms:modified xsi:type="dcterms:W3CDTF">2015-05-27T12:40:53Z</dcterms:modified>
</cp:coreProperties>
</file>